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書き出しの概要" sheetId="1" r:id="rId4"/>
    <sheet name="純資産 - 純資産" sheetId="2" r:id="rId5"/>
    <sheet name="現在の生活費とキャッシュフロー - 現在の生活費とキャッシュフ" sheetId="3" r:id="rId6"/>
    <sheet name="退職後の生活費 - 退職後の生活費" sheetId="4" r:id="rId7"/>
    <sheet name="退職後に必要な資産と毎月の投資金額 - 退職後に必要な資産と毎" sheetId="5" r:id="rId8"/>
    <sheet name="理想の年収　入力用" sheetId="6" r:id="rId9"/>
    <sheet name="理想の年収（例）" sheetId="7" r:id="rId10"/>
  </sheets>
</workbook>
</file>

<file path=xl/sharedStrings.xml><?xml version="1.0" encoding="utf-8"?>
<sst xmlns="http://schemas.openxmlformats.org/spreadsheetml/2006/main" uniqueCount="188">
  <si>
    <t>この書類はNumbersから書き出されました。各表は  Excelワークシート に変換されました。各Numbersシート上のその他すべてのオブジェクトはそれぞれ別個のワークシートに配置されました。Excelでは数式の計算結果が異なる可能性があるので注意してください。</t>
  </si>
  <si>
    <t>Numbersシート名</t>
  </si>
  <si>
    <t>Numbers表名</t>
  </si>
  <si>
    <t>Excelワークシート名</t>
  </si>
  <si>
    <t>純資産</t>
  </si>
  <si>
    <t>純資産 - 純資産</t>
  </si>
  <si>
    <t>実物資産（国内）</t>
  </si>
  <si>
    <t>金融資産（国内）</t>
  </si>
  <si>
    <t>不動産</t>
  </si>
  <si>
    <t>国内株式</t>
  </si>
  <si>
    <t>①現在の国内資産を入力</t>
  </si>
  <si>
    <t>絵画</t>
  </si>
  <si>
    <t>国債</t>
  </si>
  <si>
    <t>※マイホームは住み続ける場合は資産に入れない。将来売却する場合は売却時の価格を予測して入力。（分からない場合は新築の場合は購入時の50％、中古の場合は70％が目安） ※車は売らない場合は資産に入れない</t>
  </si>
  <si>
    <t>時計</t>
  </si>
  <si>
    <t>預貯金</t>
  </si>
  <si>
    <t>車</t>
  </si>
  <si>
    <t>積立保険</t>
  </si>
  <si>
    <t>計</t>
  </si>
  <si>
    <r>
      <rPr>
        <b val="1"/>
        <sz val="13"/>
        <color indexed="10"/>
        <rFont val="Avenir Next Regular"/>
      </rPr>
      <t>実物資産（海外）</t>
    </r>
  </si>
  <si>
    <t>金融資産（海外）</t>
  </si>
  <si>
    <t>海外株式</t>
  </si>
  <si>
    <t>②現在の海外資産を入力</t>
  </si>
  <si>
    <t>金</t>
  </si>
  <si>
    <t>外国債</t>
  </si>
  <si>
    <t>外貨預金（fx)</t>
  </si>
  <si>
    <t>貸付</t>
  </si>
  <si>
    <t>実物資産合計</t>
  </si>
  <si>
    <t>金融資産合計</t>
  </si>
  <si>
    <t>資産合計</t>
  </si>
  <si>
    <r>
      <rPr>
        <b val="1"/>
        <sz val="13"/>
        <color indexed="13"/>
        <rFont val="Avenir Next Regular"/>
      </rPr>
      <t>負債</t>
    </r>
  </si>
  <si>
    <t>不動産ローン</t>
  </si>
  <si>
    <t>③現在の負債を入力</t>
  </si>
  <si>
    <t>自動車ローン</t>
  </si>
  <si>
    <t>※マイホームは住み続ける場合は、65歳時点での残債を入力。売却する予定の場合は元時点の残債を入力</t>
  </si>
  <si>
    <t>教育ローン</t>
  </si>
  <si>
    <t>クレジットローン</t>
  </si>
  <si>
    <t>負債合計</t>
  </si>
  <si>
    <t>④純資産が計算される</t>
  </si>
  <si>
    <t>現在の生活費とキャッシュフロー</t>
  </si>
  <si>
    <t>現在の生活費とキャッシュフロー - 現在の生活費とキャッシュフ</t>
  </si>
  <si>
    <t>現在の収入</t>
  </si>
  <si>
    <t>月</t>
  </si>
  <si>
    <t>年</t>
  </si>
  <si>
    <t>①現在の収入を入力</t>
  </si>
  <si>
    <t>給与収入</t>
  </si>
  <si>
    <t>不動産収入</t>
  </si>
  <si>
    <t>事業収入</t>
  </si>
  <si>
    <t>ボーナス</t>
  </si>
  <si>
    <t>その他</t>
  </si>
  <si>
    <t>収入合計</t>
  </si>
  <si>
    <t>現在の支出（固定費）</t>
  </si>
  <si>
    <t>毎月必ずかかるお金</t>
  </si>
  <si>
    <t>②現在の固定費を入力</t>
  </si>
  <si>
    <t>家賃（住宅ローン、管理費含む）</t>
  </si>
  <si>
    <t>水道光熱費（電気、ガス、水道）</t>
  </si>
  <si>
    <t>食費</t>
  </si>
  <si>
    <t>ローン返済</t>
  </si>
  <si>
    <t>保険</t>
  </si>
  <si>
    <t>固定資産税</t>
  </si>
  <si>
    <t>通信費（スマホ&amp;WiFi）</t>
  </si>
  <si>
    <t>車検代（2年分の場合半分入力）</t>
  </si>
  <si>
    <t>交通費（定期やガソリン代）</t>
  </si>
  <si>
    <t>学費（塾含む）</t>
  </si>
  <si>
    <t>継続サービス（Amazonプライムなど）</t>
  </si>
  <si>
    <t>（自分で入力）</t>
  </si>
  <si>
    <t>固定費の合計</t>
  </si>
  <si>
    <t>現在の支出（変動費）</t>
  </si>
  <si>
    <t>月によって変動があるお金</t>
  </si>
  <si>
    <t>③現在の変動費を入力</t>
  </si>
  <si>
    <t>外食（自宅外での食事、カフェなど）</t>
  </si>
  <si>
    <t>交際費（飲み会など）</t>
  </si>
  <si>
    <t>旅行</t>
  </si>
  <si>
    <t>誕生日プレゼント</t>
  </si>
  <si>
    <t>生活消耗品</t>
  </si>
  <si>
    <t>衣類</t>
  </si>
  <si>
    <t>Amazon、楽天市場など</t>
  </si>
  <si>
    <t>変動費の合計</t>
  </si>
  <si>
    <t>支出の合計</t>
  </si>
  <si>
    <t>④年間のキャッシュフローが計算される</t>
  </si>
  <si>
    <t>キャッシュフロー</t>
  </si>
  <si>
    <t>退職後の生活費</t>
  </si>
  <si>
    <t>退職後の生活費 - 退職後の生活費</t>
  </si>
  <si>
    <t>現在の平均的な年金(参考）</t>
  </si>
  <si>
    <t>会社員の年金（単身）</t>
  </si>
  <si>
    <t>会社員の年金（夫婦共働き）</t>
  </si>
  <si>
    <t>会社員の年金（専業主婦夫）</t>
  </si>
  <si>
    <t>個人事業主の年金（単身）</t>
  </si>
  <si>
    <t>個人事業主の年金（共働き）</t>
  </si>
  <si>
    <t>退職後の収入</t>
  </si>
  <si>
    <t>年金係数</t>
  </si>
  <si>
    <t>実際</t>
  </si>
  <si>
    <t>①自分の年金を選び「年金収入」に入力</t>
  </si>
  <si>
    <t>「年金収入」→</t>
  </si>
  <si>
    <t>退職まで10年〜15年　1.0</t>
  </si>
  <si>
    <t>②年金係数を選び入力</t>
  </si>
  <si>
    <t>退職まで15年〜20年　0.9</t>
  </si>
  <si>
    <t>退職まで20年〜25年　0.85</t>
  </si>
  <si>
    <t>退職まで25年〜30年　0.8</t>
  </si>
  <si>
    <t>退職まで30年〜         　0.7</t>
  </si>
  <si>
    <t>年金係数を入力↓</t>
  </si>
  <si>
    <t>退職後の支出（固定費）</t>
  </si>
  <si>
    <t>毎年必ずかかるお金</t>
  </si>
  <si>
    <t>インフレ後の支出</t>
  </si>
  <si>
    <t>インフレ係数</t>
  </si>
  <si>
    <t>退職まで10年〜15年　1.2</t>
  </si>
  <si>
    <t>③インフレ係数を選び入力</t>
  </si>
  <si>
    <r>
      <rPr>
        <b val="1"/>
        <sz val="12"/>
        <color indexed="10"/>
        <rFont val="Avenir Next Regular"/>
      </rPr>
      <t>家賃（住宅ローン、管理費含む）</t>
    </r>
  </si>
  <si>
    <t>退職まで15年〜20年　1.3</t>
  </si>
  <si>
    <t>④固定費&amp;変動費の中から、退職後にはかからないお金を消去する</t>
  </si>
  <si>
    <r>
      <rPr>
        <b val="1"/>
        <sz val="12"/>
        <color indexed="10"/>
        <rFont val="Avenir Next Regular"/>
      </rPr>
      <t>水道光熱費（電気、ガス、水道）</t>
    </r>
  </si>
  <si>
    <t>退職まで20年〜25年　1.5</t>
  </si>
  <si>
    <r>
      <rPr>
        <b val="1"/>
        <sz val="12"/>
        <color indexed="10"/>
        <rFont val="Avenir Next Regular"/>
      </rPr>
      <t>食費</t>
    </r>
  </si>
  <si>
    <t>退職まで25年〜30年　1.6</t>
  </si>
  <si>
    <t>⑤退職後にかかるお金を入力する</t>
  </si>
  <si>
    <r>
      <rPr>
        <b val="1"/>
        <sz val="12"/>
        <color indexed="10"/>
        <rFont val="Avenir Next Regular"/>
      </rPr>
      <t>ローン返済</t>
    </r>
  </si>
  <si>
    <t>退職まで30年〜         　1.7</t>
  </si>
  <si>
    <r>
      <rPr>
        <b val="1"/>
        <sz val="12"/>
        <color indexed="10"/>
        <rFont val="Avenir Next Regular"/>
      </rPr>
      <t>保険</t>
    </r>
  </si>
  <si>
    <r>
      <rPr>
        <b val="1"/>
        <sz val="12"/>
        <color indexed="10"/>
        <rFont val="Avenir Next Regular"/>
      </rPr>
      <t>固定資産税</t>
    </r>
  </si>
  <si>
    <t>インフレ係数を入力↓</t>
  </si>
  <si>
    <r>
      <rPr>
        <b val="1"/>
        <sz val="12"/>
        <color indexed="10"/>
        <rFont val="Avenir Next Regular"/>
      </rPr>
      <t>通信費（スマホ&amp;WiFi）</t>
    </r>
  </si>
  <si>
    <r>
      <rPr>
        <b val="1"/>
        <sz val="12"/>
        <color indexed="10"/>
        <rFont val="Avenir Next Regular"/>
      </rPr>
      <t>車検代（2年分の場合半分入力）</t>
    </r>
  </si>
  <si>
    <r>
      <rPr>
        <b val="1"/>
        <sz val="12"/>
        <color indexed="10"/>
        <rFont val="Avenir Next Regular"/>
      </rPr>
      <t>交通費（定期やガソリン代）</t>
    </r>
  </si>
  <si>
    <r>
      <rPr>
        <b val="1"/>
        <sz val="12"/>
        <color indexed="10"/>
        <rFont val="Avenir Next Regular"/>
      </rPr>
      <t>学費（塾含む）</t>
    </r>
  </si>
  <si>
    <r>
      <rPr>
        <b val="1"/>
        <sz val="12"/>
        <color indexed="10"/>
        <rFont val="Avenir Next Regular"/>
      </rPr>
      <t>継続サービス（Amazonプライムなど）</t>
    </r>
  </si>
  <si>
    <r>
      <rPr>
        <b val="1"/>
        <sz val="12"/>
        <color indexed="10"/>
        <rFont val="Avenir Next Regular"/>
      </rPr>
      <t>（自分で入力）</t>
    </r>
  </si>
  <si>
    <t>医療費</t>
  </si>
  <si>
    <t>退職後の支出（変動費）</t>
  </si>
  <si>
    <t>年で変動があるお金</t>
  </si>
  <si>
    <r>
      <rPr>
        <b val="1"/>
        <sz val="12"/>
        <color indexed="10"/>
        <rFont val="Avenir Next Regular"/>
      </rPr>
      <t>外食（自宅外での食事、カフェなど）</t>
    </r>
  </si>
  <si>
    <r>
      <rPr>
        <b val="1"/>
        <sz val="12"/>
        <color indexed="10"/>
        <rFont val="Avenir Next Regular"/>
      </rPr>
      <t>交際費（飲み会など）</t>
    </r>
  </si>
  <si>
    <r>
      <rPr>
        <b val="1"/>
        <sz val="12"/>
        <color indexed="10"/>
        <rFont val="Avenir Next Regular"/>
      </rPr>
      <t>旅行</t>
    </r>
  </si>
  <si>
    <r>
      <rPr>
        <b val="1"/>
        <sz val="12"/>
        <color indexed="10"/>
        <rFont val="Avenir Next Regular"/>
      </rPr>
      <t>誕生日プレゼント</t>
    </r>
  </si>
  <si>
    <r>
      <rPr>
        <b val="1"/>
        <sz val="12"/>
        <color indexed="10"/>
        <rFont val="Avenir Next Regular"/>
      </rPr>
      <t>生活消耗品</t>
    </r>
  </si>
  <si>
    <r>
      <rPr>
        <b val="1"/>
        <sz val="12"/>
        <color indexed="10"/>
        <rFont val="Avenir Next Regular"/>
      </rPr>
      <t>衣類</t>
    </r>
  </si>
  <si>
    <r>
      <rPr>
        <b val="1"/>
        <sz val="12"/>
        <color indexed="10"/>
        <rFont val="Avenir Next Regular"/>
      </rPr>
      <t>Amazon、楽天市場など</t>
    </r>
  </si>
  <si>
    <r>
      <rPr>
        <b val="1"/>
        <sz val="12"/>
        <color indexed="10"/>
        <rFont val="Avenir Next Regular"/>
      </rPr>
      <t>⑥退職後の年間生活費が計算される。</t>
    </r>
  </si>
  <si>
    <r>
      <rPr>
        <b val="1"/>
        <sz val="12"/>
        <color indexed="10"/>
        <rFont val="Avenir Next Regular"/>
      </rPr>
      <t>⑦年金ありとなしの年間の赤字金額が計算される</t>
    </r>
    <r>
      <rPr>
        <sz val="12"/>
        <color indexed="8"/>
        <rFont val="Avenir Next Regular"/>
      </rPr>
      <t xml:space="preserve">
</t>
    </r>
  </si>
  <si>
    <t>退職後に必要な資産と毎月の投資金額</t>
  </si>
  <si>
    <t>退職後に必要な資産と毎月の投資金額 - 退職後に必要な資産と毎</t>
  </si>
  <si>
    <t>退職後の年間の赤字 (年金なし）</t>
  </si>
  <si>
    <t>退職後の生活年数（年）</t>
  </si>
  <si>
    <t>現在の純資産</t>
  </si>
  <si>
    <t>退職金</t>
  </si>
  <si>
    <t>退職までに必要な資産</t>
  </si>
  <si>
    <t>①退職金をD2に入力</t>
  </si>
  <si>
    <t>退職後の年間の赤字 (年金あり）</t>
  </si>
  <si>
    <r>
      <rPr>
        <b val="1"/>
        <sz val="19"/>
        <color indexed="10"/>
        <rFont val="Avenir Next Regular"/>
      </rPr>
      <t>②指定のURLに必要な資産と運用年数、利回り8％を入力し、A.B.Cをそれぞれ計算する</t>
    </r>
  </si>
  <si>
    <t>退職後の年間の赤字 (年金&amp;配当あり）</t>
  </si>
  <si>
    <t>配当を考慮した資産係数</t>
  </si>
  <si>
    <t>③計算した値を入力</t>
  </si>
  <si>
    <t>退職に必要な毎月の投資金額</t>
  </si>
  <si>
    <t>A.退職後の年間の生活費 (年金なし）</t>
  </si>
  <si>
    <t>B.退職後の年間の生活費 (年金あり）</t>
  </si>
  <si>
    <t>C.退職後の年間の生活費 (年金&amp;配当あり）</t>
  </si>
  <si>
    <t>④毎月の投資金額を決定する</t>
  </si>
  <si>
    <r>
      <rPr>
        <b val="1"/>
        <u val="single"/>
        <sz val="16"/>
        <color indexed="10"/>
        <rFont val="Avenir Next Regular"/>
      </rPr>
      <t>https://trust.shinseibank.com/shinsei-calc/</t>
    </r>
  </si>
  <si>
    <t>理想の年収　入力用</t>
  </si>
  <si>
    <t>表1</t>
  </si>
  <si>
    <t>理想の1日に必要なもの</t>
  </si>
  <si>
    <t>費用</t>
  </si>
  <si>
    <t>理想の１週間に必要なもの</t>
  </si>
  <si>
    <t>理想の１ヶ月に必要なもの</t>
  </si>
  <si>
    <t>理想の３ヶ月に必要なもの</t>
  </si>
  <si>
    <t>理想の半年に必要なもの</t>
  </si>
  <si>
    <t>理想の１年に必要なもの</t>
  </si>
  <si>
    <t>オーガニックの食事</t>
  </si>
  <si>
    <t>家族での外食</t>
  </si>
  <si>
    <t>鎌倉のマイホーム</t>
  </si>
  <si>
    <t>季節のイベント</t>
  </si>
  <si>
    <t>半年に1回は海外旅行</t>
  </si>
  <si>
    <t>家族への誕生日プレゼント</t>
  </si>
  <si>
    <t>水道光熱費</t>
  </si>
  <si>
    <t>季節のショッピング</t>
  </si>
  <si>
    <t>クリスマスのお祝い</t>
  </si>
  <si>
    <t>月に1度の温泉旅行</t>
  </si>
  <si>
    <t>正月はハワイでのんびり</t>
  </si>
  <si>
    <t>スポーツジム</t>
  </si>
  <si>
    <t>子どもの学費</t>
  </si>
  <si>
    <t>子どもの塾</t>
  </si>
  <si>
    <t>子どものスイミングスクール</t>
  </si>
  <si>
    <t>サプリメント</t>
  </si>
  <si>
    <t>スマホ</t>
  </si>
  <si>
    <t>合計金額</t>
  </si>
  <si>
    <t>年間合計金額</t>
  </si>
  <si>
    <t>理想の1年にかかるお金</t>
  </si>
  <si>
    <t>税金を考慮した1年でかかるお金</t>
  </si>
  <si>
    <t>理想の年収（例）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</si>
</sst>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¥-411]#,##0"/>
    <numFmt numFmtId="60" formatCode="#,##0.0"/>
    <numFmt numFmtId="61" formatCode="[$¥-411]0"/>
  </numFmts>
  <fonts count="27">
    <font>
      <sz val="10"/>
      <color indexed="8"/>
      <name val="Avenir Next Regular"/>
    </font>
    <font>
      <sz val="12"/>
      <color indexed="8"/>
      <name val="Avenir Next Regular"/>
    </font>
    <font>
      <sz val="12"/>
      <color indexed="10"/>
      <name val="Avenir Next Regular"/>
    </font>
    <font>
      <sz val="14"/>
      <color indexed="10"/>
      <name val="Avenir Next Regular"/>
    </font>
    <font>
      <sz val="10"/>
      <color indexed="10"/>
      <name val="Avenir Next Regular"/>
    </font>
    <font>
      <u val="single"/>
      <sz val="12"/>
      <color indexed="12"/>
      <name val="Avenir Next Regular"/>
    </font>
    <font>
      <sz val="28"/>
      <color indexed="8"/>
      <name val="Didot"/>
    </font>
    <font>
      <b val="1"/>
      <sz val="13"/>
      <color indexed="13"/>
      <name val="Avenir Next Regular"/>
    </font>
    <font>
      <sz val="10"/>
      <color indexed="13"/>
      <name val="Avenir Next Demi Bold"/>
    </font>
    <font>
      <b val="1"/>
      <sz val="14"/>
      <color indexed="13"/>
      <name val="Avenir Next Regular"/>
    </font>
    <font>
      <b val="1"/>
      <sz val="13"/>
      <color indexed="10"/>
      <name val="Avenir Next Regular"/>
    </font>
    <font>
      <b val="1"/>
      <sz val="14"/>
      <color indexed="10"/>
      <name val="Avenir Next Regular"/>
    </font>
    <font>
      <sz val="13"/>
      <color indexed="10"/>
      <name val="Avenir Next Regular"/>
    </font>
    <font>
      <b val="1"/>
      <sz val="12"/>
      <color indexed="10"/>
      <name val="Avenir Next Regular"/>
    </font>
    <font>
      <b val="1"/>
      <sz val="12"/>
      <color indexed="13"/>
      <name val="Avenir Next Regular"/>
    </font>
    <font>
      <sz val="12"/>
      <color indexed="13"/>
      <name val="Avenir Next Demi Bold"/>
    </font>
    <font>
      <b val="1"/>
      <sz val="10"/>
      <color indexed="10"/>
      <name val="Avenir Next Regular"/>
    </font>
    <font>
      <b val="1"/>
      <sz val="12"/>
      <color indexed="22"/>
      <name val="Avenir Next Regular"/>
    </font>
    <font>
      <sz val="16"/>
      <color indexed="13"/>
      <name val="Avenir Next Demi Bold"/>
    </font>
    <font>
      <b val="1"/>
      <sz val="16"/>
      <color indexed="13"/>
      <name val="Avenir Next Regular"/>
    </font>
    <font>
      <b val="1"/>
      <sz val="20"/>
      <color indexed="13"/>
      <name val="Avenir Next Regular"/>
    </font>
    <font>
      <b val="1"/>
      <sz val="20"/>
      <color indexed="10"/>
      <name val="Avenir Next Regular"/>
    </font>
    <font>
      <b val="1"/>
      <sz val="19"/>
      <color indexed="10"/>
      <name val="Avenir Next Regular"/>
    </font>
    <font>
      <b val="1"/>
      <sz val="16"/>
      <color indexed="10"/>
      <name val="Avenir Next Regular"/>
    </font>
    <font>
      <b val="1"/>
      <u val="single"/>
      <sz val="16"/>
      <color indexed="10"/>
      <name val="Avenir Next Regular"/>
    </font>
    <font>
      <b val="1"/>
      <sz val="11"/>
      <color indexed="13"/>
      <name val="Avenir Next Regular"/>
    </font>
    <font>
      <b val="1"/>
      <sz val="10"/>
      <color indexed="13"/>
      <name val="Avenir Next Regular"/>
    </font>
  </fonts>
  <fills count="1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</fills>
  <borders count="42">
    <border>
      <left/>
      <right/>
      <top/>
      <bottom/>
      <diagonal/>
    </border>
    <border>
      <left style="thin">
        <color indexed="15"/>
      </left>
      <right/>
      <top style="thin">
        <color indexed="15"/>
      </top>
      <bottom style="thin">
        <color indexed="16"/>
      </bottom>
      <diagonal/>
    </border>
    <border>
      <left/>
      <right/>
      <top style="thin">
        <color indexed="15"/>
      </top>
      <bottom style="thin">
        <color indexed="16"/>
      </bottom>
      <diagonal/>
    </border>
    <border>
      <left/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3"/>
      </left>
      <right/>
      <top style="thin">
        <color indexed="13"/>
      </top>
      <bottom style="thin">
        <color indexed="16"/>
      </bottom>
      <diagonal/>
    </border>
    <border>
      <left/>
      <right/>
      <top style="thin">
        <color indexed="13"/>
      </top>
      <bottom style="thin">
        <color indexed="16"/>
      </bottom>
      <diagonal/>
    </border>
    <border>
      <left/>
      <right style="thin">
        <color indexed="13"/>
      </right>
      <top style="thin">
        <color indexed="13"/>
      </top>
      <bottom style="thin">
        <color indexed="16"/>
      </bottom>
      <diagonal/>
    </border>
    <border>
      <left style="thin">
        <color indexed="13"/>
      </left>
      <right style="thin">
        <color indexed="18"/>
      </right>
      <top style="thin">
        <color indexed="16"/>
      </top>
      <bottom style="thin">
        <color indexed="16"/>
      </bottom>
      <diagonal/>
    </border>
    <border>
      <left style="thin">
        <color indexed="18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13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13"/>
      </top>
      <bottom style="thin">
        <color indexed="18"/>
      </bottom>
      <diagonal/>
    </border>
    <border>
      <left/>
      <right style="thin">
        <color indexed="13"/>
      </right>
      <top style="thin">
        <color indexed="13"/>
      </top>
      <bottom style="thin">
        <color indexed="18"/>
      </bottom>
      <diagonal/>
    </border>
    <border>
      <left style="thin">
        <color indexed="16"/>
      </left>
      <right style="thin">
        <color indexed="15"/>
      </right>
      <top style="thin">
        <color indexed="18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8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 style="thin">
        <color indexed="13"/>
      </right>
      <top style="thin">
        <color indexed="16"/>
      </top>
      <bottom style="thin">
        <color indexed="15"/>
      </bottom>
      <diagonal/>
    </border>
    <border>
      <left style="thin">
        <color indexed="16"/>
      </left>
      <right style="thin">
        <color indexed="13"/>
      </right>
      <top style="thin">
        <color indexed="15"/>
      </top>
      <bottom style="thin">
        <color indexed="16"/>
      </bottom>
      <diagonal/>
    </border>
    <border>
      <left style="thin">
        <color indexed="16"/>
      </left>
      <right style="thin">
        <color indexed="13"/>
      </right>
      <top style="thin">
        <color indexed="16"/>
      </top>
      <bottom style="thin">
        <color indexed="16"/>
      </bottom>
      <diagonal/>
    </border>
    <border>
      <left style="thin">
        <color indexed="13"/>
      </left>
      <right style="thin">
        <color indexed="15"/>
      </right>
      <top style="thin">
        <color indexed="1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3"/>
      </left>
      <right style="thin">
        <color indexed="15"/>
      </right>
      <top style="thin">
        <color indexed="25"/>
      </top>
      <bottom style="thin">
        <color indexed="16"/>
      </bottom>
      <diagonal/>
    </border>
    <border>
      <left style="thin">
        <color indexed="13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/>
      <top style="thin">
        <color indexed="15"/>
      </top>
      <bottom style="thin">
        <color indexed="18"/>
      </bottom>
      <diagonal/>
    </border>
    <border>
      <left/>
      <right/>
      <top style="thin">
        <color indexed="15"/>
      </top>
      <bottom style="thin">
        <color indexed="18"/>
      </bottom>
      <diagonal/>
    </border>
    <border>
      <left/>
      <right style="thin">
        <color indexed="15"/>
      </right>
      <top style="thin">
        <color indexed="15"/>
      </top>
      <bottom style="thin">
        <color indexed="18"/>
      </bottom>
      <diagonal/>
    </border>
    <border>
      <left style="thin">
        <color indexed="15"/>
      </left>
      <right style="thin">
        <color indexed="18"/>
      </right>
      <top style="thin">
        <color indexed="18"/>
      </top>
      <bottom style="thin">
        <color indexed="15"/>
      </bottom>
      <diagonal/>
    </border>
    <border>
      <left style="thin">
        <color indexed="18"/>
      </left>
      <right style="thin">
        <color indexed="15"/>
      </right>
      <top style="thin">
        <color indexed="1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8"/>
      </top>
      <bottom style="thin">
        <color indexed="15"/>
      </bottom>
      <diagonal/>
    </border>
    <border>
      <left style="thin">
        <color indexed="15"/>
      </left>
      <right style="thin">
        <color indexed="18"/>
      </right>
      <top style="thin">
        <color indexed="15"/>
      </top>
      <bottom style="thin">
        <color indexed="15"/>
      </bottom>
      <diagonal/>
    </border>
    <border>
      <left style="thin">
        <color indexed="1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6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3" applyNumberFormat="0" applyFont="1" applyFill="0" applyBorder="0" applyAlignment="1" applyProtection="0">
      <alignment horizontal="left" vertical="top" wrapText="1"/>
    </xf>
    <xf numFmtId="0" fontId="2" fillId="2" applyNumberFormat="0" applyFont="1" applyFill="1" applyBorder="0" applyAlignment="1" applyProtection="0">
      <alignment horizontal="left" vertical="top" wrapText="1"/>
    </xf>
    <xf numFmtId="0" fontId="2" fillId="3" applyNumberFormat="0" applyFont="1" applyFill="1" applyBorder="0" applyAlignment="1" applyProtection="0">
      <alignment horizontal="left" vertical="top" wrapText="1"/>
    </xf>
    <xf numFmtId="0" fontId="5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6" applyNumberFormat="0" applyFont="1" applyFill="0" applyBorder="0" applyAlignment="1" applyProtection="0">
      <alignment horizontal="center" vertical="center"/>
    </xf>
    <xf numFmtId="49" fontId="7" fillId="4" borderId="1" applyNumberFormat="1" applyFont="1" applyFill="1" applyBorder="1" applyAlignment="1" applyProtection="0">
      <alignment horizontal="center" vertical="center" wrapText="1"/>
    </xf>
    <xf numFmtId="0" fontId="8" fillId="5" borderId="2" applyNumberFormat="0" applyFont="1" applyFill="1" applyBorder="1" applyAlignment="1" applyProtection="0">
      <alignment vertical="top" wrapText="1"/>
    </xf>
    <xf numFmtId="49" fontId="7" fillId="4" borderId="2" applyNumberFormat="1" applyFont="1" applyFill="1" applyBorder="1" applyAlignment="1" applyProtection="0">
      <alignment horizontal="center" vertical="center" wrapText="1"/>
    </xf>
    <xf numFmtId="0" fontId="9" fillId="4" borderId="3" applyNumberFormat="0" applyFont="1" applyFill="1" applyBorder="1" applyAlignment="1" applyProtection="0">
      <alignment horizontal="center" vertical="center" wrapText="1"/>
    </xf>
    <xf numFmtId="49" fontId="10" borderId="4" applyNumberFormat="1" applyFont="1" applyFill="0" applyBorder="1" applyAlignment="1" applyProtection="0">
      <alignment horizontal="center" vertical="center" wrapText="1"/>
    </xf>
    <xf numFmtId="59" fontId="10" borderId="4" applyNumberFormat="1" applyFont="1" applyFill="0" applyBorder="1" applyAlignment="1" applyProtection="0">
      <alignment horizontal="center" vertical="center" wrapText="1" readingOrder="1"/>
    </xf>
    <xf numFmtId="49" fontId="10" borderId="4" applyNumberFormat="1" applyFont="1" applyFill="0" applyBorder="1" applyAlignment="1" applyProtection="0">
      <alignment horizontal="center" vertical="center" wrapText="1" readingOrder="1"/>
    </xf>
    <xf numFmtId="49" fontId="11" fillId="6" borderId="4" applyNumberFormat="1" applyFont="1" applyFill="1" applyBorder="1" applyAlignment="1" applyProtection="0">
      <alignment horizontal="left" vertical="center" wrapText="1" readingOrder="1"/>
    </xf>
    <xf numFmtId="49" fontId="10" fillId="7" borderId="4" applyNumberFormat="1" applyFont="1" applyFill="1" applyBorder="1" applyAlignment="1" applyProtection="0">
      <alignment horizontal="center" vertical="center" wrapText="1" readingOrder="1"/>
    </xf>
    <xf numFmtId="59" fontId="10" fillId="7" borderId="4" applyNumberFormat="1" applyFont="1" applyFill="1" applyBorder="1" applyAlignment="1" applyProtection="0">
      <alignment horizontal="center" vertical="center" wrapText="1" readingOrder="1"/>
    </xf>
    <xf numFmtId="0" fontId="0" borderId="4" applyNumberFormat="0" applyFont="1" applyFill="0" applyBorder="1" applyAlignment="1" applyProtection="0">
      <alignment vertical="top" wrapText="1"/>
    </xf>
    <xf numFmtId="0" fontId="0" fillId="7" borderId="4" applyNumberFormat="0" applyFont="1" applyFill="1" applyBorder="1" applyAlignment="1" applyProtection="0">
      <alignment vertical="top" wrapText="1"/>
    </xf>
    <xf numFmtId="0" fontId="12" borderId="5" applyNumberFormat="0" applyFont="1" applyFill="0" applyBorder="1" applyAlignment="1" applyProtection="0">
      <alignment horizontal="center" vertical="center" wrapText="1"/>
    </xf>
    <xf numFmtId="0" fontId="10" fillId="7" borderId="4" applyNumberFormat="0" applyFont="1" applyFill="1" applyBorder="1" applyAlignment="1" applyProtection="0">
      <alignment horizontal="center" vertical="center" wrapText="1" readingOrder="1"/>
    </xf>
    <xf numFmtId="49" fontId="10" fillId="8" borderId="5" applyNumberFormat="1" applyFont="1" applyFill="1" applyBorder="1" applyAlignment="1" applyProtection="0">
      <alignment horizontal="center" vertical="center" wrapText="1"/>
    </xf>
    <xf numFmtId="49" fontId="10" fillId="8" borderId="6" applyNumberFormat="1" applyFont="1" applyFill="1" applyBorder="1" applyAlignment="1" applyProtection="0">
      <alignment horizontal="center" vertical="center" wrapText="1"/>
    </xf>
    <xf numFmtId="0" fontId="0" fillId="7" borderId="7" applyNumberFormat="0" applyFont="1" applyFill="1" applyBorder="1" applyAlignment="1" applyProtection="0">
      <alignment vertical="top" wrapText="1"/>
    </xf>
    <xf numFmtId="0" fontId="11" fillId="6" borderId="7" applyNumberFormat="0" applyFont="1" applyFill="1" applyBorder="1" applyAlignment="1" applyProtection="0">
      <alignment horizontal="left" vertical="center" wrapText="1"/>
    </xf>
    <xf numFmtId="59" fontId="11" fillId="6" borderId="4" applyNumberFormat="1" applyFont="1" applyFill="1" applyBorder="1" applyAlignment="1" applyProtection="0">
      <alignment horizontal="left" vertical="center" wrapText="1" readingOrder="1"/>
    </xf>
    <xf numFmtId="0" fontId="10" borderId="4" applyNumberFormat="0" applyFont="1" applyFill="0" applyBorder="1" applyAlignment="1" applyProtection="0">
      <alignment horizontal="center" vertical="center" wrapText="1" readingOrder="1"/>
    </xf>
    <xf numFmtId="59" fontId="10" fillId="7" borderId="8" applyNumberFormat="1" applyFont="1" applyFill="1" applyBorder="1" applyAlignment="1" applyProtection="0">
      <alignment horizontal="center" vertical="center" wrapText="1" readingOrder="1"/>
    </xf>
    <xf numFmtId="59" fontId="11" fillId="6" borderId="9" applyNumberFormat="1" applyFont="1" applyFill="1" applyBorder="1" applyAlignment="1" applyProtection="0">
      <alignment horizontal="left" vertical="center" wrapText="1" readingOrder="1"/>
    </xf>
    <xf numFmtId="0" fontId="12" borderId="6" applyNumberFormat="0" applyFont="1" applyFill="0" applyBorder="1" applyAlignment="1" applyProtection="0">
      <alignment horizontal="center" vertical="center" wrapText="1"/>
    </xf>
    <xf numFmtId="59" fontId="10" borderId="10" applyNumberFormat="1" applyFont="1" applyFill="0" applyBorder="1" applyAlignment="1" applyProtection="0">
      <alignment horizontal="center" vertical="center" wrapText="1" readingOrder="1"/>
    </xf>
    <xf numFmtId="59" fontId="11" fillId="6" borderId="10" applyNumberFormat="1" applyFont="1" applyFill="1" applyBorder="1" applyAlignment="1" applyProtection="0">
      <alignment horizontal="left" vertical="center" wrapText="1" readingOrder="1"/>
    </xf>
    <xf numFmtId="49" fontId="10" borderId="6" applyNumberFormat="1" applyFont="1" applyFill="0" applyBorder="1" applyAlignment="1" applyProtection="0">
      <alignment horizontal="center" vertical="center" wrapText="1"/>
    </xf>
    <xf numFmtId="59" fontId="10" borderId="7" applyNumberFormat="1" applyFont="1" applyFill="0" applyBorder="1" applyAlignment="1" applyProtection="0">
      <alignment horizontal="center" vertical="center" wrapText="1"/>
    </xf>
    <xf numFmtId="59" fontId="10" fillId="6" borderId="4" applyNumberFormat="1" applyFont="1" applyFill="1" applyBorder="1" applyAlignment="1" applyProtection="0">
      <alignment horizontal="center" vertical="center" wrapText="1" readingOrder="1"/>
    </xf>
    <xf numFmtId="49" fontId="7" fillId="9" borderId="7" applyNumberFormat="1" applyFont="1" applyFill="1" applyBorder="1" applyAlignment="1" applyProtection="0">
      <alignment horizontal="center" vertical="center" wrapText="1"/>
    </xf>
    <xf numFmtId="0" fontId="0" borderId="7" applyNumberFormat="0" applyFont="1" applyFill="0" applyBorder="1" applyAlignment="1" applyProtection="0">
      <alignment vertical="top" wrapText="1"/>
    </xf>
    <xf numFmtId="0" fontId="9" fillId="6" borderId="7" applyNumberFormat="0" applyFont="1" applyFill="1" applyBorder="1" applyAlignment="1" applyProtection="0">
      <alignment horizontal="left" vertical="center" wrapText="1"/>
    </xf>
    <xf numFmtId="49" fontId="10" fillId="7" borderId="4" applyNumberFormat="1" applyFont="1" applyFill="1" applyBorder="1" applyAlignment="1" applyProtection="0">
      <alignment horizontal="center" vertical="center" wrapText="1"/>
    </xf>
    <xf numFmtId="49" fontId="7" fillId="4" borderId="4" applyNumberFormat="1" applyFont="1" applyFill="1" applyBorder="1" applyAlignment="1" applyProtection="0">
      <alignment horizontal="center" vertical="center" wrapText="1" readingOrder="1"/>
    </xf>
    <xf numFmtId="59" fontId="7" fillId="4" borderId="4" applyNumberFormat="1" applyFont="1" applyFill="1" applyBorder="1" applyAlignment="1" applyProtection="0">
      <alignment horizontal="center" vertical="center" wrapText="1" readingOrder="1"/>
    </xf>
    <xf numFmtId="49" fontId="11" fillId="6" borderId="4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49" fontId="7" fillId="5" borderId="11" applyNumberFormat="1" applyFont="1" applyFill="1" applyBorder="1" applyAlignment="1" applyProtection="0">
      <alignment horizontal="left" vertical="center" wrapText="1"/>
    </xf>
    <xf numFmtId="0" fontId="8" fillId="5" borderId="12" applyNumberFormat="0" applyFont="1" applyFill="1" applyBorder="1" applyAlignment="1" applyProtection="0">
      <alignment vertical="top" wrapText="1"/>
    </xf>
    <xf numFmtId="0" fontId="7" fillId="5" borderId="13" applyNumberFormat="0" applyFont="1" applyFill="1" applyBorder="1" applyAlignment="1" applyProtection="0">
      <alignment horizontal="left" vertical="center" wrapText="1"/>
    </xf>
    <xf numFmtId="59" fontId="13" fillId="10" borderId="4" applyNumberFormat="1" applyFont="1" applyFill="1" applyBorder="1" applyAlignment="1" applyProtection="0">
      <alignment horizontal="left" vertical="center" wrapText="1"/>
    </xf>
    <xf numFmtId="49" fontId="13" borderId="4" applyNumberFormat="1" applyFont="1" applyFill="0" applyBorder="1" applyAlignment="1" applyProtection="0">
      <alignment horizontal="center" vertical="center" wrapText="1"/>
    </xf>
    <xf numFmtId="49" fontId="13" fillId="6" borderId="4" applyNumberFormat="1" applyFont="1" applyFill="1" applyBorder="1" applyAlignment="1" applyProtection="0">
      <alignment horizontal="left" vertical="center" wrapText="1"/>
    </xf>
    <xf numFmtId="49" fontId="13" fillId="10" borderId="4" applyNumberFormat="1" applyFont="1" applyFill="1" applyBorder="1" applyAlignment="1" applyProtection="0">
      <alignment horizontal="left" vertical="center" wrapText="1"/>
    </xf>
    <xf numFmtId="59" fontId="13" fillId="7" borderId="4" applyNumberFormat="1" applyFont="1" applyFill="1" applyBorder="1" applyAlignment="1" applyProtection="0">
      <alignment horizontal="center" vertical="center" wrapText="1"/>
    </xf>
    <xf numFmtId="59" fontId="13" fillId="6" borderId="4" applyNumberFormat="1" applyFont="1" applyFill="1" applyBorder="1" applyAlignment="1" applyProtection="0">
      <alignment horizontal="left" vertical="center" wrapText="1"/>
    </xf>
    <xf numFmtId="0" fontId="13" fillId="10" borderId="4" applyNumberFormat="0" applyFont="1" applyFill="1" applyBorder="1" applyAlignment="1" applyProtection="0">
      <alignment horizontal="left" vertical="center" wrapText="1"/>
    </xf>
    <xf numFmtId="59" fontId="13" borderId="4" applyNumberFormat="1" applyFont="1" applyFill="0" applyBorder="1" applyAlignment="1" applyProtection="0">
      <alignment horizontal="center" vertical="center" wrapText="1"/>
    </xf>
    <xf numFmtId="49" fontId="10" fillId="6" borderId="4" applyNumberFormat="1" applyFont="1" applyFill="1" applyBorder="1" applyAlignment="1" applyProtection="0">
      <alignment horizontal="left" vertical="center" wrapText="1"/>
    </xf>
    <xf numFmtId="59" fontId="13" fillId="6" borderId="4" applyNumberFormat="1" applyFont="1" applyFill="1" applyBorder="1" applyAlignment="1" applyProtection="0">
      <alignment horizontal="center" vertical="center" wrapText="1"/>
    </xf>
    <xf numFmtId="49" fontId="7" fillId="5" borderId="14" applyNumberFormat="1" applyFont="1" applyFill="1" applyBorder="1" applyAlignment="1" applyProtection="0">
      <alignment horizontal="left" vertical="center" wrapText="1"/>
    </xf>
    <xf numFmtId="49" fontId="7" fillId="5" borderId="15" applyNumberFormat="1" applyFont="1" applyFill="1" applyBorder="1" applyAlignment="1" applyProtection="0">
      <alignment horizontal="center" vertical="center" wrapText="1"/>
    </xf>
    <xf numFmtId="59" fontId="13" fillId="5" borderId="7" applyNumberFormat="1" applyFont="1" applyFill="1" applyBorder="1" applyAlignment="1" applyProtection="0">
      <alignment horizontal="center" vertical="center" wrapText="1"/>
    </xf>
    <xf numFmtId="59" fontId="13" fillId="5" borderId="16" applyNumberFormat="1" applyFont="1" applyFill="1" applyBorder="1" applyAlignment="1" applyProtection="0">
      <alignment horizontal="center" vertical="center" wrapText="1"/>
    </xf>
    <xf numFmtId="49" fontId="13" fillId="7" borderId="4" applyNumberFormat="1" applyFont="1" applyFill="1" applyBorder="1" applyAlignment="1" applyProtection="0">
      <alignment horizontal="center" vertical="center" wrapText="1"/>
    </xf>
    <xf numFmtId="49" fontId="14" fillId="5" borderId="15" applyNumberFormat="1" applyFont="1" applyFill="1" applyBorder="1" applyAlignment="1" applyProtection="0">
      <alignment horizontal="center" vertical="center" wrapText="1"/>
    </xf>
    <xf numFmtId="49" fontId="10" fillId="11" borderId="4" applyNumberFormat="1" applyFont="1" applyFill="1" applyBorder="1" applyAlignment="1" applyProtection="0">
      <alignment horizontal="left" vertical="center" wrapText="1"/>
    </xf>
    <xf numFmtId="59" fontId="13" fillId="11" borderId="4" applyNumberFormat="1" applyFont="1" applyFill="1" applyBorder="1" applyAlignment="1" applyProtection="0">
      <alignment horizontal="center" vertical="center" wrapText="1"/>
    </xf>
    <xf numFmtId="49" fontId="7" fillId="9" borderId="4" applyNumberFormat="1" applyFont="1" applyFill="1" applyBorder="1" applyAlignment="1" applyProtection="0">
      <alignment horizontal="left" vertical="center" wrapText="1"/>
    </xf>
    <xf numFmtId="59" fontId="14" fillId="9" borderId="4" applyNumberFormat="1" applyFont="1" applyFill="1" applyBorder="1" applyAlignment="1" applyProtection="0">
      <alignment horizontal="center" vertical="center" wrapText="1"/>
    </xf>
    <xf numFmtId="0" fontId="13" fillId="6" borderId="4" applyNumberFormat="0" applyFont="1" applyFill="1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top" wrapText="1"/>
    </xf>
    <xf numFmtId="0" fontId="14" fillId="5" borderId="11" applyNumberFormat="0" applyFont="1" applyFill="1" applyBorder="1" applyAlignment="1" applyProtection="0">
      <alignment horizontal="center" vertical="center" wrapText="1"/>
    </xf>
    <xf numFmtId="49" fontId="15" fillId="5" borderId="12" applyNumberFormat="1" applyFont="1" applyFill="1" applyBorder="1" applyAlignment="1" applyProtection="0">
      <alignment horizontal="center" vertical="center" wrapText="1"/>
    </xf>
    <xf numFmtId="0" fontId="8" fillId="5" borderId="17" applyNumberFormat="0" applyFont="1" applyFill="1" applyBorder="1" applyAlignment="1" applyProtection="0">
      <alignment vertical="top" wrapText="1"/>
    </xf>
    <xf numFmtId="0" fontId="8" fillId="5" borderId="18" applyNumberFormat="0" applyFont="1" applyFill="1" applyBorder="1" applyAlignment="1" applyProtection="0">
      <alignment vertical="top" wrapText="1"/>
    </xf>
    <xf numFmtId="59" fontId="13" fillId="10" borderId="4" applyNumberFormat="1" applyFont="1" applyFill="1" applyBorder="1" applyAlignment="1" applyProtection="0">
      <alignment vertical="center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49" fontId="13" fillId="10" borderId="4" applyNumberFormat="1" applyFont="1" applyFill="1" applyBorder="1" applyAlignment="1" applyProtection="0">
      <alignment vertical="center" wrapText="1"/>
    </xf>
    <xf numFmtId="0" fontId="0" fillId="7" borderId="21" applyNumberFormat="0" applyFont="1" applyFill="1" applyBorder="1" applyAlignment="1" applyProtection="0">
      <alignment vertical="top" wrapText="1"/>
    </xf>
    <xf numFmtId="0" fontId="0" fillId="7" borderId="22" applyNumberFormat="0" applyFont="1" applyFill="1" applyBorder="1" applyAlignment="1" applyProtection="0">
      <alignment vertical="top" wrapText="1"/>
    </xf>
    <xf numFmtId="0" fontId="0" borderId="21" applyNumberFormat="0" applyFont="1" applyFill="0" applyBorder="1" applyAlignment="1" applyProtection="0">
      <alignment vertical="top" wrapText="1"/>
    </xf>
    <xf numFmtId="0" fontId="0" borderId="22" applyNumberFormat="0" applyFont="1" applyFill="0" applyBorder="1" applyAlignment="1" applyProtection="0">
      <alignment vertical="top" wrapText="1"/>
    </xf>
    <xf numFmtId="0" fontId="0" fillId="7" borderId="23" applyNumberFormat="0" applyFont="1" applyFill="1" applyBorder="1" applyAlignment="1" applyProtection="0">
      <alignment vertical="top" wrapText="1"/>
    </xf>
    <xf numFmtId="0" fontId="0" fillId="7" borderId="24" applyNumberFormat="0" applyFont="1" applyFill="1" applyBorder="1" applyAlignment="1" applyProtection="0">
      <alignment vertical="top" wrapText="1"/>
    </xf>
    <xf numFmtId="0" fontId="13" fillId="10" borderId="4" applyNumberFormat="0" applyFont="1" applyFill="1" applyBorder="1" applyAlignment="1" applyProtection="0">
      <alignment vertical="center" wrapText="1"/>
    </xf>
    <xf numFmtId="0" fontId="13" borderId="4" applyNumberFormat="0" applyFont="1" applyFill="0" applyBorder="1" applyAlignment="1" applyProtection="0">
      <alignment vertical="center" wrapText="1"/>
    </xf>
    <xf numFmtId="0" fontId="13" fillId="6" borderId="4" applyNumberFormat="0" applyFont="1" applyFill="1" applyBorder="1" applyAlignment="1" applyProtection="0">
      <alignment vertical="center" wrapText="1"/>
    </xf>
    <xf numFmtId="4" fontId="13" fillId="6" borderId="4" applyNumberFormat="1" applyFont="1" applyFill="1" applyBorder="1" applyAlignment="1" applyProtection="0">
      <alignment vertical="center" wrapText="1"/>
    </xf>
    <xf numFmtId="49" fontId="14" fillId="5" borderId="14" applyNumberFormat="1" applyFont="1" applyFill="1" applyBorder="1" applyAlignment="1" applyProtection="0">
      <alignment vertical="center" wrapText="1"/>
    </xf>
    <xf numFmtId="0" fontId="1" fillId="5" borderId="15" applyNumberFormat="0" applyFont="1" applyFill="1" applyBorder="1" applyAlignment="1" applyProtection="0">
      <alignment horizontal="center" vertical="center" wrapText="1"/>
    </xf>
    <xf numFmtId="0" fontId="14" fillId="5" borderId="7" applyNumberFormat="0" applyFont="1" applyFill="1" applyBorder="1" applyAlignment="1" applyProtection="0">
      <alignment horizontal="center" vertical="center" wrapText="1"/>
    </xf>
    <xf numFmtId="49" fontId="14" fillId="5" borderId="9" applyNumberFormat="1" applyFont="1" applyFill="1" applyBorder="1" applyAlignment="1" applyProtection="0">
      <alignment vertical="center" wrapText="1"/>
    </xf>
    <xf numFmtId="0" fontId="14" fillId="5" borderId="25" applyNumberFormat="0" applyFont="1" applyFill="1" applyBorder="1" applyAlignment="1" applyProtection="0">
      <alignment vertical="center" wrapText="1"/>
    </xf>
    <xf numFmtId="0" fontId="1" fillId="7" borderId="23" applyNumberFormat="0" applyFont="1" applyFill="1" applyBorder="1" applyAlignment="1" applyProtection="0">
      <alignment vertical="center" wrapText="1"/>
    </xf>
    <xf numFmtId="49" fontId="16" fillId="6" borderId="22" applyNumberFormat="1" applyFont="1" applyFill="1" applyBorder="1" applyAlignment="1" applyProtection="0">
      <alignment vertical="top" wrapText="1"/>
    </xf>
    <xf numFmtId="49" fontId="13" borderId="4" applyNumberFormat="1" applyFont="1" applyFill="0" applyBorder="1" applyAlignment="1" applyProtection="0">
      <alignment vertical="center" wrapText="1"/>
    </xf>
    <xf numFmtId="49" fontId="16" fillId="6" borderId="26" applyNumberFormat="1" applyFont="1" applyFill="1" applyBorder="1" applyAlignment="1" applyProtection="0">
      <alignment vertical="top" wrapText="1"/>
    </xf>
    <xf numFmtId="49" fontId="13" fillId="7" borderId="4" applyNumberFormat="1" applyFont="1" applyFill="1" applyBorder="1" applyAlignment="1" applyProtection="0">
      <alignment vertical="center" wrapText="1"/>
    </xf>
    <xf numFmtId="0" fontId="16" fillId="6" borderId="4" applyNumberFormat="0" applyFont="1" applyFill="1" applyBorder="1" applyAlignment="1" applyProtection="0">
      <alignment vertical="top" wrapText="1"/>
    </xf>
    <xf numFmtId="49" fontId="17" fillId="7" borderId="4" applyNumberFormat="1" applyFont="1" applyFill="1" applyBorder="1" applyAlignment="1" applyProtection="0">
      <alignment vertical="center" wrapText="1"/>
    </xf>
    <xf numFmtId="49" fontId="13" fillId="6" borderId="4" applyNumberFormat="1" applyFont="1" applyFill="1" applyBorder="1" applyAlignment="1" applyProtection="0">
      <alignment vertical="center" wrapText="1"/>
    </xf>
    <xf numFmtId="4" fontId="16" fillId="6" borderId="4" applyNumberFormat="1" applyFont="1" applyFill="1" applyBorder="1" applyAlignment="1" applyProtection="0">
      <alignment vertical="top" wrapText="1"/>
    </xf>
    <xf numFmtId="49" fontId="14" fillId="5" borderId="7" applyNumberFormat="1" applyFont="1" applyFill="1" applyBorder="1" applyAlignment="1" applyProtection="0">
      <alignment horizontal="center" vertical="center" wrapText="1"/>
    </xf>
    <xf numFmtId="49" fontId="14" fillId="5" borderId="7" applyNumberFormat="1" applyFont="1" applyFill="1" applyBorder="1" applyAlignment="1" applyProtection="0">
      <alignment vertical="center" wrapText="1"/>
    </xf>
    <xf numFmtId="0" fontId="13" borderId="4" applyNumberFormat="0" applyFont="1" applyFill="0" applyBorder="1" applyAlignment="1" applyProtection="0">
      <alignment horizontal="center" vertical="center" wrapText="1"/>
    </xf>
    <xf numFmtId="49" fontId="16" fillId="6" borderId="4" applyNumberFormat="1" applyFont="1" applyFill="1" applyBorder="1" applyAlignment="1" applyProtection="0">
      <alignment vertical="top" wrapText="1"/>
    </xf>
    <xf numFmtId="49" fontId="16" fillId="6" borderId="27" applyNumberFormat="1" applyFont="1" applyFill="1" applyBorder="1" applyAlignment="1" applyProtection="0">
      <alignment vertical="top" wrapText="1"/>
    </xf>
    <xf numFmtId="59" fontId="13" fillId="7" borderId="4" applyNumberFormat="1" applyFont="1" applyFill="1" applyBorder="1" applyAlignment="1" applyProtection="0">
      <alignment vertical="center" wrapText="1"/>
    </xf>
    <xf numFmtId="59" fontId="16" fillId="6" borderId="4" applyNumberFormat="1" applyFont="1" applyFill="1" applyBorder="1" applyAlignment="1" applyProtection="0">
      <alignment vertical="top" wrapText="1"/>
    </xf>
    <xf numFmtId="49" fontId="17" borderId="4" applyNumberFormat="1" applyFont="1" applyFill="0" applyBorder="1" applyAlignment="1" applyProtection="0">
      <alignment vertical="center" wrapText="1"/>
    </xf>
    <xf numFmtId="60" fontId="13" fillId="6" borderId="4" applyNumberFormat="1" applyFont="1" applyFill="1" applyBorder="1" applyAlignment="1" applyProtection="0">
      <alignment horizontal="center" vertical="center" wrapText="1"/>
    </xf>
    <xf numFmtId="3" fontId="16" fillId="6" borderId="4" applyNumberFormat="1" applyFont="1" applyFill="1" applyBorder="1" applyAlignment="1" applyProtection="0">
      <alignment vertical="top" wrapText="1"/>
    </xf>
    <xf numFmtId="59" fontId="13" borderId="4" applyNumberFormat="1" applyFont="1" applyFill="0" applyBorder="1" applyAlignment="1" applyProtection="0">
      <alignment vertical="center" wrapText="1"/>
    </xf>
    <xf numFmtId="59" fontId="13" fillId="6" borderId="4" applyNumberFormat="1" applyFont="1" applyFill="1" applyBorder="1" applyAlignment="1" applyProtection="0">
      <alignment vertical="center" wrapText="1"/>
    </xf>
    <xf numFmtId="59" fontId="13" fillId="5" borderId="7" applyNumberFormat="1" applyFont="1" applyFill="1" applyBorder="1" applyAlignment="1" applyProtection="0">
      <alignment vertical="center" wrapText="1"/>
    </xf>
    <xf numFmtId="59" fontId="16" fillId="6" borderId="16" applyNumberFormat="1" applyFont="1" applyFill="1" applyBorder="1" applyAlignment="1" applyProtection="0">
      <alignment vertical="top" wrapText="1"/>
    </xf>
    <xf numFmtId="49" fontId="13" fillId="11" borderId="4" applyNumberFormat="1" applyFont="1" applyFill="1" applyBorder="1" applyAlignment="1" applyProtection="0">
      <alignment vertical="center" wrapText="1"/>
    </xf>
    <xf numFmtId="59" fontId="14" fillId="12" borderId="4" applyNumberFormat="1" applyFont="1" applyFill="1" applyBorder="1" applyAlignment="1" applyProtection="0">
      <alignment horizontal="center" vertical="center" wrapText="1"/>
    </xf>
    <xf numFmtId="0" fontId="13" fillId="11" borderId="4" applyNumberFormat="0" applyFont="1" applyFill="1" applyBorder="1" applyAlignment="1" applyProtection="0">
      <alignment vertical="center" wrapText="1"/>
    </xf>
    <xf numFmtId="49" fontId="16" fillId="6" borderId="4" applyNumberFormat="1" applyFont="1" applyFill="1" applyBorder="1" applyAlignment="1" applyProtection="0">
      <alignment vertical="center" wrapText="1"/>
    </xf>
    <xf numFmtId="49" fontId="14" fillId="9" borderId="4" applyNumberFormat="1" applyFont="1" applyFill="1" applyBorder="1" applyAlignment="1" applyProtection="0">
      <alignment vertical="center" wrapText="1"/>
    </xf>
    <xf numFmtId="59" fontId="14" fillId="13" borderId="4" applyNumberFormat="1" applyFont="1" applyFill="1" applyBorder="1" applyAlignment="1" applyProtection="0">
      <alignment horizontal="center" vertical="center" wrapText="1"/>
    </xf>
    <xf numFmtId="59" fontId="14" fillId="9" borderId="4" applyNumberFormat="1" applyFont="1" applyFill="1" applyBorder="1" applyAlignment="1" applyProtection="0">
      <alignment vertical="center" wrapText="1"/>
    </xf>
    <xf numFmtId="49" fontId="0" borderId="4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8" fillId="5" borderId="11" applyNumberFormat="1" applyFont="1" applyFill="1" applyBorder="1" applyAlignment="1" applyProtection="0">
      <alignment horizontal="center" vertical="center" wrapText="1"/>
    </xf>
    <xf numFmtId="49" fontId="18" fillId="5" borderId="12" applyNumberFormat="1" applyFont="1" applyFill="1" applyBorder="1" applyAlignment="1" applyProtection="0">
      <alignment horizontal="center" vertical="center" wrapText="1"/>
    </xf>
    <xf numFmtId="49" fontId="19" fillId="5" borderId="12" applyNumberFormat="1" applyFont="1" applyFill="1" applyBorder="1" applyAlignment="1" applyProtection="0">
      <alignment horizontal="center" vertical="center" wrapText="1"/>
    </xf>
    <xf numFmtId="0" fontId="19" fillId="5" borderId="13" applyNumberFormat="0" applyFont="1" applyFill="1" applyBorder="1" applyAlignment="1" applyProtection="0">
      <alignment horizontal="center" vertical="center" wrapText="1"/>
    </xf>
    <xf numFmtId="59" fontId="20" fillId="12" borderId="4" applyNumberFormat="1" applyFont="1" applyFill="1" applyBorder="1" applyAlignment="1" applyProtection="0">
      <alignment horizontal="center" vertical="center" wrapText="1"/>
    </xf>
    <xf numFmtId="3" fontId="21" borderId="4" applyNumberFormat="1" applyFont="1" applyFill="0" applyBorder="1" applyAlignment="1" applyProtection="0">
      <alignment horizontal="center" vertical="center" wrapText="1"/>
    </xf>
    <xf numFmtId="59" fontId="21" borderId="4" applyNumberFormat="1" applyFont="1" applyFill="0" applyBorder="1" applyAlignment="1" applyProtection="0">
      <alignment horizontal="center" vertical="center" wrapText="1"/>
    </xf>
    <xf numFmtId="59" fontId="20" fillId="14" borderId="4" applyNumberFormat="1" applyFont="1" applyFill="1" applyBorder="1" applyAlignment="1" applyProtection="0">
      <alignment horizontal="center" vertical="center" wrapText="1"/>
    </xf>
    <xf numFmtId="49" fontId="22" fillId="6" borderId="4" applyNumberFormat="1" applyFont="1" applyFill="1" applyBorder="1" applyAlignment="1" applyProtection="0">
      <alignment horizontal="left" vertical="center" wrapText="1"/>
    </xf>
    <xf numFmtId="49" fontId="18" fillId="5" borderId="28" applyNumberFormat="1" applyFont="1" applyFill="1" applyBorder="1" applyAlignment="1" applyProtection="0">
      <alignment horizontal="center" vertical="center" wrapText="1"/>
    </xf>
    <xf numFmtId="49" fontId="18" fillId="5" borderId="7" applyNumberFormat="1" applyFont="1" applyFill="1" applyBorder="1" applyAlignment="1" applyProtection="0">
      <alignment horizontal="center" vertical="center" wrapText="1"/>
    </xf>
    <xf numFmtId="49" fontId="19" fillId="5" borderId="7" applyNumberFormat="1" applyFont="1" applyFill="1" applyBorder="1" applyAlignment="1" applyProtection="0">
      <alignment horizontal="center" vertical="center" wrapText="1"/>
    </xf>
    <xf numFmtId="49" fontId="22" fillId="6" borderId="16" applyNumberFormat="1" applyFont="1" applyFill="1" applyBorder="1" applyAlignment="1" applyProtection="0">
      <alignment horizontal="left" vertical="center" wrapText="1"/>
    </xf>
    <xf numFmtId="59" fontId="20" fillId="13" borderId="29" applyNumberFormat="1" applyFont="1" applyFill="1" applyBorder="1" applyAlignment="1" applyProtection="0">
      <alignment horizontal="center" vertical="center" wrapText="1"/>
    </xf>
    <xf numFmtId="3" fontId="21" borderId="30" applyNumberFormat="1" applyFont="1" applyFill="0" applyBorder="1" applyAlignment="1" applyProtection="0">
      <alignment horizontal="center" vertical="center" wrapText="1"/>
    </xf>
    <xf numFmtId="59" fontId="20" fillId="15" borderId="4" applyNumberFormat="1" applyFont="1" applyFill="1" applyBorder="1" applyAlignment="1" applyProtection="0">
      <alignment horizontal="center" vertical="center" wrapText="1"/>
    </xf>
    <xf numFmtId="49" fontId="18" fillId="5" borderId="31" applyNumberFormat="1" applyFont="1" applyFill="1" applyBorder="1" applyAlignment="1" applyProtection="0">
      <alignment horizontal="center" vertical="center" wrapText="1"/>
    </xf>
    <xf numFmtId="0" fontId="0" fillId="7" borderId="16" applyNumberFormat="0" applyFont="1" applyFill="1" applyBorder="1" applyAlignment="1" applyProtection="0">
      <alignment vertical="top" wrapText="1"/>
    </xf>
    <xf numFmtId="59" fontId="21" fillId="16" borderId="4" applyNumberFormat="1" applyFont="1" applyFill="1" applyBorder="1" applyAlignment="1" applyProtection="0">
      <alignment horizontal="center" vertical="center" wrapText="1"/>
    </xf>
    <xf numFmtId="49" fontId="18" fillId="5" borderId="32" applyNumberFormat="1" applyFont="1" applyFill="1" applyBorder="1" applyAlignment="1" applyProtection="0">
      <alignment horizontal="center" vertical="center" wrapText="1"/>
    </xf>
    <xf numFmtId="49" fontId="18" fillId="5" borderId="5" applyNumberFormat="1" applyFont="1" applyFill="1" applyBorder="1" applyAlignment="1" applyProtection="0">
      <alignment horizontal="center" vertical="center" wrapText="1"/>
    </xf>
    <xf numFmtId="0" fontId="18" fillId="5" borderId="4" applyNumberFormat="0" applyFont="1" applyFill="1" applyBorder="1" applyAlignment="1" applyProtection="0">
      <alignment horizontal="center" vertical="center" wrapText="1"/>
    </xf>
    <xf numFmtId="49" fontId="23" fillId="6" borderId="4" applyNumberFormat="1" applyFont="1" applyFill="1" applyBorder="1" applyAlignment="1" applyProtection="0">
      <alignment horizontal="center" vertical="center" wrapText="1"/>
    </xf>
    <xf numFmtId="59" fontId="23" fillId="6" borderId="4" applyNumberFormat="1" applyFont="1" applyFill="1" applyBorder="1" applyAlignment="1" applyProtection="0">
      <alignment horizontal="center" vertical="center" wrapText="1"/>
    </xf>
    <xf numFmtId="0" fontId="22" fillId="6" borderId="4" applyNumberFormat="0" applyFont="1" applyFill="1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5" fillId="5" borderId="33" applyNumberFormat="1" applyFont="1" applyFill="1" applyBorder="1" applyAlignment="1" applyProtection="0">
      <alignment vertical="top" wrapText="1"/>
    </xf>
    <xf numFmtId="49" fontId="25" fillId="5" borderId="34" applyNumberFormat="1" applyFont="1" applyFill="1" applyBorder="1" applyAlignment="1" applyProtection="0">
      <alignment vertical="top" wrapText="1"/>
    </xf>
    <xf numFmtId="49" fontId="25" fillId="5" borderId="35" applyNumberFormat="1" applyFont="1" applyFill="1" applyBorder="1" applyAlignment="1" applyProtection="0">
      <alignment vertical="top" wrapText="1"/>
    </xf>
    <xf numFmtId="49" fontId="26" fillId="10" borderId="36" applyNumberFormat="1" applyFont="1" applyFill="1" applyBorder="1" applyAlignment="1" applyProtection="0">
      <alignment vertical="top" wrapText="1"/>
    </xf>
    <xf numFmtId="59" fontId="16" fillId="17" borderId="37" applyNumberFormat="1" applyFont="1" applyFill="1" applyBorder="1" applyAlignment="1" applyProtection="0">
      <alignment vertical="top" wrapText="1"/>
    </xf>
    <xf numFmtId="49" fontId="16" borderId="38" applyNumberFormat="1" applyFont="1" applyFill="0" applyBorder="1" applyAlignment="1" applyProtection="0">
      <alignment vertical="top" wrapText="1"/>
    </xf>
    <xf numFmtId="59" fontId="16" fillId="17" borderId="38" applyNumberFormat="1" applyFont="1" applyFill="1" applyBorder="1" applyAlignment="1" applyProtection="0">
      <alignment vertical="top" wrapText="1"/>
    </xf>
    <xf numFmtId="59" fontId="26" fillId="10" borderId="39" applyNumberFormat="1" applyFont="1" applyFill="1" applyBorder="1" applyAlignment="1" applyProtection="0">
      <alignment vertical="top" wrapText="1"/>
    </xf>
    <xf numFmtId="59" fontId="16" fillId="17" borderId="40" applyNumberFormat="1" applyFont="1" applyFill="1" applyBorder="1" applyAlignment="1" applyProtection="0">
      <alignment vertical="top" wrapText="1"/>
    </xf>
    <xf numFmtId="59" fontId="16" borderId="41" applyNumberFormat="1" applyFont="1" applyFill="0" applyBorder="1" applyAlignment="1" applyProtection="0">
      <alignment vertical="top" wrapText="1"/>
    </xf>
    <xf numFmtId="59" fontId="16" fillId="17" borderId="41" applyNumberFormat="1" applyFont="1" applyFill="1" applyBorder="1" applyAlignment="1" applyProtection="0">
      <alignment vertical="top" wrapText="1"/>
    </xf>
    <xf numFmtId="49" fontId="16" borderId="41" applyNumberFormat="1" applyFont="1" applyFill="0" applyBorder="1" applyAlignment="1" applyProtection="0">
      <alignment vertical="top" wrapText="1"/>
    </xf>
    <xf numFmtId="49" fontId="26" fillId="10" borderId="39" applyNumberFormat="1" applyFont="1" applyFill="1" applyBorder="1" applyAlignment="1" applyProtection="0">
      <alignment vertical="top" wrapText="1"/>
    </xf>
    <xf numFmtId="61" fontId="0" borderId="41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594a3a"/>
      <rgbColor rgb="ff5e88b1"/>
      <rgbColor rgb="ff000000"/>
      <rgbColor rgb="ffeef3f4"/>
      <rgbColor rgb="ff0000ff"/>
      <rgbColor rgb="fffefefe"/>
      <rgbColor rgb="ff427100"/>
      <rgbColor rgb="fff1efed"/>
      <rgbColor rgb="ffcacaca"/>
      <rgbColor rgb="ff387775"/>
      <rgbColor rgb="ffe3e0dc"/>
      <rgbColor rgb="ff8eac4a"/>
      <rgbColor rgb="ff99948e"/>
      <rgbColor rgb="ffc8c2ba"/>
      <rgbColor rgb="ffff2600"/>
      <rgbColor rgb="ffff40ff"/>
      <rgbColor rgb="ffff9200"/>
      <rgbColor rgb="ff0432ff"/>
      <rgbColor rgb="fffefb00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05_Net_Worth">
  <a:themeElements>
    <a:clrScheme name="05_Net_Worth">
      <a:dk1>
        <a:srgbClr val="000000"/>
      </a:dk1>
      <a:lt1>
        <a:srgbClr val="FFFFFF"/>
      </a:lt1>
      <a:dk2>
        <a:srgbClr val="5B5854"/>
      </a:dk2>
      <a:lt2>
        <a:srgbClr val="C9C3BA"/>
      </a:lt2>
      <a:accent1>
        <a:srgbClr val="5CB1AB"/>
      </a:accent1>
      <a:accent2>
        <a:srgbClr val="8FAD4B"/>
      </a:accent2>
      <a:accent3>
        <a:srgbClr val="FFD84A"/>
      </a:accent3>
      <a:accent4>
        <a:srgbClr val="F7825C"/>
      </a:accent4>
      <a:accent5>
        <a:srgbClr val="958BBD"/>
      </a:accent5>
      <a:accent6>
        <a:srgbClr val="A3917D"/>
      </a:accent6>
      <a:hlink>
        <a:srgbClr val="0000FF"/>
      </a:hlink>
      <a:folHlink>
        <a:srgbClr val="FF00FF"/>
      </a:folHlink>
    </a:clrScheme>
    <a:fontScheme name="05_Net_Worth">
      <a:majorFont>
        <a:latin typeface="Didot"/>
        <a:ea typeface="Didot"/>
        <a:cs typeface="Didot"/>
      </a:majorFont>
      <a:minorFont>
        <a:latin typeface="Avenir Next Regular"/>
        <a:ea typeface="Avenir Next Regular"/>
        <a:cs typeface="Avenir Next Regular"/>
      </a:minorFont>
    </a:fontScheme>
    <a:fmtScheme name="05_Net_Worth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4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chemeClr val="accent6">
              <a:satOff val="3260"/>
              <a:lumOff val="-27490"/>
              <a:alpha val="50000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oefler Text"/>
            <a:ea typeface="Hoefler Text"/>
            <a:cs typeface="Hoefler Text"/>
            <a:sym typeface="Hoefler Tex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trust.shinseibank.com/shinsei-calc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4</v>
      </c>
      <c r="D10" t="s" s="5">
        <v>5</v>
      </c>
    </row>
    <row r="11">
      <c r="B11" t="s" s="3">
        <v>39</v>
      </c>
      <c r="C11" s="3"/>
      <c r="D11" s="3"/>
    </row>
    <row r="12">
      <c r="B12" s="4"/>
      <c r="C12" t="s" s="4">
        <v>39</v>
      </c>
      <c r="D12" t="s" s="5">
        <v>40</v>
      </c>
    </row>
    <row r="13">
      <c r="B13" t="s" s="3">
        <v>81</v>
      </c>
      <c r="C13" s="3"/>
      <c r="D13" s="3"/>
    </row>
    <row r="14">
      <c r="B14" s="4"/>
      <c r="C14" t="s" s="4">
        <v>81</v>
      </c>
      <c r="D14" t="s" s="5">
        <v>82</v>
      </c>
    </row>
    <row r="15">
      <c r="B15" t="s" s="3">
        <v>138</v>
      </c>
      <c r="C15" s="3"/>
      <c r="D15" s="3"/>
    </row>
    <row r="16">
      <c r="B16" s="4"/>
      <c r="C16" t="s" s="4">
        <v>138</v>
      </c>
      <c r="D16" t="s" s="5">
        <v>139</v>
      </c>
    </row>
    <row r="17">
      <c r="B17" t="s" s="3">
        <v>157</v>
      </c>
      <c r="C17" s="3"/>
      <c r="D17" s="3"/>
    </row>
    <row r="18">
      <c r="B18" s="4"/>
      <c r="C18" t="s" s="4">
        <v>158</v>
      </c>
      <c r="D18" t="s" s="5">
        <v>157</v>
      </c>
    </row>
    <row r="19">
      <c r="B19" t="s" s="3">
        <v>187</v>
      </c>
      <c r="C19" s="3"/>
      <c r="D19" s="3"/>
    </row>
    <row r="20">
      <c r="B20" s="4"/>
      <c r="C20" t="s" s="4">
        <v>158</v>
      </c>
      <c r="D20" t="s" s="5">
        <v>187</v>
      </c>
    </row>
  </sheetData>
  <mergeCells count="1">
    <mergeCell ref="B3:D3"/>
  </mergeCells>
  <hyperlinks>
    <hyperlink ref="D10" location="'純資産 - 純資産'!R2C1" tooltip="" display="純資産 - 純資産"/>
    <hyperlink ref="D12" location="'現在の生活費とキャッシュフロー - 現在の生活費とキャッシュフ'!R2C1" tooltip="" display="現在の生活費とキャッシュフロー - 現在の生活費とキャッシュフ"/>
    <hyperlink ref="D14" location="'退職後の生活費 - 退職後の生活費'!R2C1" tooltip="" display="退職後の生活費 - 退職後の生活費"/>
    <hyperlink ref="D16" location="'退職後に必要な資産と毎月の投資金額 - 退職後に必要な資産と毎'!R2C1" tooltip="" display="退職後に必要な資産と毎月の投資金額 - 退職後に必要な資産と毎"/>
    <hyperlink ref="D18" location="'理想の年収　入力用'!R2C1" tooltip="" display="理想の年収　入力用"/>
    <hyperlink ref="D20" location="'理想の年収（例）'!R2C1" tooltip="" display="理想の年収（例）"/>
  </hyperlinks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27"/>
  <sheetViews>
    <sheetView workbookViewId="0" showGridLines="0" defaultGridColor="1"/>
  </sheetViews>
  <sheetFormatPr defaultColWidth="16.3333" defaultRowHeight="21.65" customHeight="1" outlineLevelRow="0" outlineLevelCol="0"/>
  <cols>
    <col min="1" max="1" width="28.1094" style="6" customWidth="1"/>
    <col min="2" max="3" width="27.1172" style="6" customWidth="1"/>
    <col min="4" max="4" width="27.9766" style="6" customWidth="1"/>
    <col min="5" max="5" width="48.3438" style="6" customWidth="1"/>
    <col min="6" max="16384" width="16.3516" style="6" customWidth="1"/>
  </cols>
  <sheetData>
    <row r="1" ht="35.95" customHeight="1">
      <c r="A1" t="s" s="7">
        <v>4</v>
      </c>
      <c r="B1" s="7"/>
      <c r="C1" s="7"/>
      <c r="D1" s="7"/>
      <c r="E1" s="7"/>
    </row>
    <row r="2" ht="32.5" customHeight="1">
      <c r="A2" t="s" s="8">
        <v>6</v>
      </c>
      <c r="B2" s="9"/>
      <c r="C2" t="s" s="10">
        <v>7</v>
      </c>
      <c r="D2" s="9"/>
      <c r="E2" s="11"/>
    </row>
    <row r="3" ht="26.2" customHeight="1">
      <c r="A3" t="s" s="12">
        <v>8</v>
      </c>
      <c r="B3" s="13"/>
      <c r="C3" t="s" s="14">
        <v>9</v>
      </c>
      <c r="D3" s="13">
        <v>0</v>
      </c>
      <c r="E3" t="s" s="15">
        <v>10</v>
      </c>
    </row>
    <row r="4" ht="26.7" customHeight="1">
      <c r="A4" t="s" s="16">
        <v>11</v>
      </c>
      <c r="B4" s="17">
        <v>0</v>
      </c>
      <c r="C4" t="s" s="16">
        <v>12</v>
      </c>
      <c r="D4" s="17">
        <v>0</v>
      </c>
      <c r="E4" t="s" s="15">
        <v>13</v>
      </c>
    </row>
    <row r="5" ht="26.2" customHeight="1">
      <c r="A5" t="s" s="14">
        <v>14</v>
      </c>
      <c r="B5" s="13"/>
      <c r="C5" t="s" s="14">
        <v>15</v>
      </c>
      <c r="D5" s="13">
        <v>1000000</v>
      </c>
      <c r="E5" s="18"/>
    </row>
    <row r="6" ht="26.2" customHeight="1">
      <c r="A6" t="s" s="16">
        <v>16</v>
      </c>
      <c r="B6" s="17"/>
      <c r="C6" t="s" s="16">
        <v>17</v>
      </c>
      <c r="D6" s="17">
        <v>1000000</v>
      </c>
      <c r="E6" s="19"/>
    </row>
    <row r="7" ht="26.2" customHeight="1">
      <c r="A7" s="20"/>
      <c r="B7" s="13"/>
      <c r="C7" s="13"/>
      <c r="D7" s="13"/>
      <c r="E7" s="18"/>
    </row>
    <row r="8" ht="26.2" customHeight="1">
      <c r="A8" s="21"/>
      <c r="B8" s="17"/>
      <c r="C8" s="17"/>
      <c r="D8" s="17"/>
      <c r="E8" s="19"/>
    </row>
    <row r="9" ht="26.2" customHeight="1">
      <c r="A9" t="s" s="14">
        <v>18</v>
      </c>
      <c r="B9" s="13">
        <f>SUM(B3:B8)</f>
        <v>0</v>
      </c>
      <c r="C9" t="s" s="14">
        <v>18</v>
      </c>
      <c r="D9" s="13">
        <f>SUM(D3:D8)</f>
        <v>2000000</v>
      </c>
      <c r="E9" s="18"/>
    </row>
    <row r="10" ht="26.2" customHeight="1">
      <c r="A10" t="s" s="22">
        <v>19</v>
      </c>
      <c r="B10" s="19"/>
      <c r="C10" t="s" s="23">
        <v>20</v>
      </c>
      <c r="D10" s="24"/>
      <c r="E10" s="25"/>
    </row>
    <row r="11" ht="26.2" customHeight="1">
      <c r="A11" t="s" s="14">
        <v>8</v>
      </c>
      <c r="B11" s="13"/>
      <c r="C11" t="s" s="14">
        <v>21</v>
      </c>
      <c r="D11" s="13"/>
      <c r="E11" t="s" s="15">
        <v>22</v>
      </c>
    </row>
    <row r="12" ht="26.2" customHeight="1">
      <c r="A12" t="s" s="16">
        <v>23</v>
      </c>
      <c r="B12" s="17">
        <v>0</v>
      </c>
      <c r="C12" t="s" s="16">
        <v>24</v>
      </c>
      <c r="D12" s="17"/>
      <c r="E12" s="26"/>
    </row>
    <row r="13" ht="26.2" customHeight="1">
      <c r="A13" s="27"/>
      <c r="B13" s="13"/>
      <c r="C13" t="s" s="14">
        <v>25</v>
      </c>
      <c r="D13" s="13"/>
      <c r="E13" s="26"/>
    </row>
    <row r="14" ht="26.2" customHeight="1">
      <c r="A14" s="21"/>
      <c r="B14" s="17"/>
      <c r="C14" t="s" s="16">
        <v>26</v>
      </c>
      <c r="D14" s="28"/>
      <c r="E14" s="29"/>
    </row>
    <row r="15" ht="26.2" customHeight="1">
      <c r="A15" s="27"/>
      <c r="B15" s="13"/>
      <c r="C15" s="30"/>
      <c r="D15" s="31">
        <v>0</v>
      </c>
      <c r="E15" s="32"/>
    </row>
    <row r="16" ht="26.2" customHeight="1">
      <c r="A16" t="s" s="16">
        <v>18</v>
      </c>
      <c r="B16" s="17">
        <f>SUM(B11:B15)</f>
        <v>0</v>
      </c>
      <c r="C16" t="s" s="16">
        <v>18</v>
      </c>
      <c r="D16" s="17">
        <f>SUM(D10:D15)</f>
        <v>0</v>
      </c>
      <c r="E16" s="26"/>
    </row>
    <row r="17" ht="26.2" customHeight="1">
      <c r="A17" t="s" s="14">
        <v>27</v>
      </c>
      <c r="B17" s="13">
        <f>B9+B16</f>
        <v>0</v>
      </c>
      <c r="C17" t="s" s="33">
        <v>28</v>
      </c>
      <c r="D17" s="34">
        <f>D16+D9</f>
        <v>2000000</v>
      </c>
      <c r="E17" s="25"/>
    </row>
    <row r="18" ht="26.2" customHeight="1">
      <c r="A18" t="s" s="16">
        <v>29</v>
      </c>
      <c r="B18" s="35">
        <f>B17+D17</f>
        <v>2000000</v>
      </c>
      <c r="C18" s="17"/>
      <c r="D18" s="35"/>
      <c r="E18" s="26"/>
    </row>
    <row r="19" ht="32.1" customHeight="1">
      <c r="A19" t="s" s="36">
        <v>30</v>
      </c>
      <c r="B19" s="37"/>
      <c r="C19" s="37"/>
      <c r="D19" s="37"/>
      <c r="E19" s="38"/>
    </row>
    <row r="20" ht="26.2" customHeight="1">
      <c r="A20" t="s" s="39">
        <v>31</v>
      </c>
      <c r="B20" s="17"/>
      <c r="C20" s="21"/>
      <c r="D20" s="21"/>
      <c r="E20" t="s" s="15">
        <v>32</v>
      </c>
    </row>
    <row r="21" ht="26.2" customHeight="1">
      <c r="A21" t="s" s="14">
        <v>33</v>
      </c>
      <c r="B21" s="13"/>
      <c r="C21" s="13"/>
      <c r="D21" s="13"/>
      <c r="E21" t="s" s="15">
        <v>34</v>
      </c>
    </row>
    <row r="22" ht="26.2" customHeight="1">
      <c r="A22" t="s" s="16">
        <v>35</v>
      </c>
      <c r="B22" s="17"/>
      <c r="C22" s="17"/>
      <c r="D22" s="17"/>
      <c r="E22" s="19"/>
    </row>
    <row r="23" ht="26.2" customHeight="1">
      <c r="A23" t="s" s="14">
        <v>36</v>
      </c>
      <c r="B23" s="13"/>
      <c r="C23" s="13"/>
      <c r="D23" s="13"/>
      <c r="E23" s="18"/>
    </row>
    <row r="24" ht="26.2" customHeight="1">
      <c r="A24" s="21"/>
      <c r="B24" s="17"/>
      <c r="C24" s="17"/>
      <c r="D24" s="17"/>
      <c r="E24" s="19"/>
    </row>
    <row r="25" ht="26.2" customHeight="1">
      <c r="A25" s="27"/>
      <c r="B25" s="13"/>
      <c r="C25" s="13"/>
      <c r="D25" s="13"/>
      <c r="E25" s="18"/>
    </row>
    <row r="26" ht="26.2" customHeight="1">
      <c r="A26" t="s" s="16">
        <v>37</v>
      </c>
      <c r="B26" s="35">
        <f>SUM(B20:B25)</f>
        <v>0</v>
      </c>
      <c r="C26" s="35"/>
      <c r="D26" s="35"/>
      <c r="E26" s="19"/>
    </row>
    <row r="27" ht="26.2" customHeight="1">
      <c r="A27" t="s" s="40">
        <v>4</v>
      </c>
      <c r="B27" s="41">
        <f>B18-B26</f>
        <v>2000000</v>
      </c>
      <c r="C27" s="41"/>
      <c r="D27" s="41"/>
      <c r="E27" t="s" s="42">
        <v>38</v>
      </c>
    </row>
  </sheetData>
  <mergeCells count="8">
    <mergeCell ref="A1:E1"/>
    <mergeCell ref="A2:B2"/>
    <mergeCell ref="C2:D2"/>
    <mergeCell ref="C10:D10"/>
    <mergeCell ref="A19:D19"/>
    <mergeCell ref="A10:B10"/>
    <mergeCell ref="E4:E9"/>
    <mergeCell ref="E21:E2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D52"/>
  <sheetViews>
    <sheetView workbookViewId="0" showGridLines="0" defaultGridColor="1"/>
  </sheetViews>
  <sheetFormatPr defaultColWidth="16.3333" defaultRowHeight="21.65" customHeight="1" outlineLevelRow="0" outlineLevelCol="0"/>
  <cols>
    <col min="1" max="1" width="43.5547" style="43" customWidth="1"/>
    <col min="2" max="2" width="27.2109" style="43" customWidth="1"/>
    <col min="3" max="3" width="29.3203" style="43" customWidth="1"/>
    <col min="4" max="4" width="41.9297" style="43" customWidth="1"/>
    <col min="5" max="16384" width="16.3516" style="43" customWidth="1"/>
  </cols>
  <sheetData>
    <row r="1" ht="35.95" customHeight="1">
      <c r="A1" t="s" s="7">
        <v>39</v>
      </c>
      <c r="B1" s="7"/>
      <c r="C1" s="7"/>
      <c r="D1" s="7"/>
    </row>
    <row r="2" ht="28.2" customHeight="1">
      <c r="A2" t="s" s="44">
        <v>41</v>
      </c>
      <c r="B2" s="45"/>
      <c r="C2" s="45"/>
      <c r="D2" s="46"/>
    </row>
    <row r="3" ht="33.9" customHeight="1">
      <c r="A3" s="47"/>
      <c r="B3" t="s" s="48">
        <v>42</v>
      </c>
      <c r="C3" t="s" s="48">
        <v>43</v>
      </c>
      <c r="D3" t="s" s="49">
        <v>44</v>
      </c>
    </row>
    <row r="4" ht="30.15" customHeight="1">
      <c r="A4" t="s" s="50">
        <v>45</v>
      </c>
      <c r="B4" s="51">
        <v>300000</v>
      </c>
      <c r="C4" s="51">
        <f>B4*12</f>
        <v>3600000</v>
      </c>
      <c r="D4" s="52"/>
    </row>
    <row r="5" ht="33.9" customHeight="1">
      <c r="A5" s="53"/>
      <c r="B5" s="54">
        <v>0</v>
      </c>
      <c r="C5" s="54">
        <f>B5*12</f>
        <v>0</v>
      </c>
      <c r="D5" s="52"/>
    </row>
    <row r="6" ht="33.9" customHeight="1">
      <c r="A6" t="s" s="50">
        <v>46</v>
      </c>
      <c r="B6" s="51">
        <v>100000</v>
      </c>
      <c r="C6" s="51">
        <f>B6*12</f>
        <v>1200000</v>
      </c>
      <c r="D6" s="52"/>
    </row>
    <row r="7" ht="33.9" customHeight="1">
      <c r="A7" t="s" s="50">
        <v>47</v>
      </c>
      <c r="B7" s="54"/>
      <c r="C7" s="54">
        <f>B7*12</f>
        <v>0</v>
      </c>
      <c r="D7" s="52"/>
    </row>
    <row r="8" ht="33.9" customHeight="1">
      <c r="A8" t="s" s="50">
        <v>48</v>
      </c>
      <c r="B8" s="51">
        <v>40000</v>
      </c>
      <c r="C8" s="51">
        <f>B8*12</f>
        <v>480000</v>
      </c>
      <c r="D8" s="52"/>
    </row>
    <row r="9" ht="33.9" customHeight="1">
      <c r="A9" t="s" s="50">
        <v>49</v>
      </c>
      <c r="B9" s="54"/>
      <c r="C9" s="54">
        <v>0</v>
      </c>
      <c r="D9" s="52"/>
    </row>
    <row r="10" ht="33.9" customHeight="1">
      <c r="A10" t="s" s="55">
        <v>50</v>
      </c>
      <c r="B10" s="56">
        <f>SUM(B4:B9)</f>
        <v>440000</v>
      </c>
      <c r="C10" s="56">
        <f>SUM(C2:C9)</f>
        <v>5280000</v>
      </c>
      <c r="D10" s="52"/>
    </row>
    <row r="11" ht="28.85" customHeight="1">
      <c r="A11" t="s" s="57">
        <v>51</v>
      </c>
      <c r="B11" t="s" s="58">
        <v>52</v>
      </c>
      <c r="C11" s="59"/>
      <c r="D11" s="60"/>
    </row>
    <row r="12" ht="31.1" customHeight="1">
      <c r="A12" s="47"/>
      <c r="B12" t="s" s="61">
        <v>42</v>
      </c>
      <c r="C12" t="s" s="61">
        <v>43</v>
      </c>
      <c r="D12" t="s" s="49">
        <v>53</v>
      </c>
    </row>
    <row r="13" ht="31.1" customHeight="1">
      <c r="A13" t="s" s="50">
        <v>54</v>
      </c>
      <c r="B13" s="54">
        <v>80000</v>
      </c>
      <c r="C13" s="54">
        <f>B13*12</f>
        <v>960000</v>
      </c>
      <c r="D13" s="52"/>
    </row>
    <row r="14" ht="31.1" customHeight="1">
      <c r="A14" t="s" s="50">
        <v>55</v>
      </c>
      <c r="B14" s="51">
        <v>15000</v>
      </c>
      <c r="C14" s="51">
        <f>B14*12</f>
        <v>180000</v>
      </c>
      <c r="D14" s="52"/>
    </row>
    <row r="15" ht="31.1" customHeight="1">
      <c r="A15" t="s" s="50">
        <v>56</v>
      </c>
      <c r="B15" s="54">
        <v>40000</v>
      </c>
      <c r="C15" s="54">
        <f>B15*12</f>
        <v>480000</v>
      </c>
      <c r="D15" s="52"/>
    </row>
    <row r="16" ht="31.1" customHeight="1">
      <c r="A16" t="s" s="50">
        <v>57</v>
      </c>
      <c r="B16" s="51">
        <v>10000</v>
      </c>
      <c r="C16" s="51">
        <f>B16*12</f>
        <v>120000</v>
      </c>
      <c r="D16" s="52"/>
    </row>
    <row r="17" ht="31.1" customHeight="1">
      <c r="A17" t="s" s="50">
        <v>58</v>
      </c>
      <c r="B17" s="54">
        <v>30000</v>
      </c>
      <c r="C17" s="54">
        <f>B17*12</f>
        <v>360000</v>
      </c>
      <c r="D17" s="52"/>
    </row>
    <row r="18" ht="31.1" customHeight="1">
      <c r="A18" t="s" s="50">
        <v>59</v>
      </c>
      <c r="B18" s="51">
        <v>12500</v>
      </c>
      <c r="C18" s="51">
        <f>B18*12</f>
        <v>150000</v>
      </c>
      <c r="D18" s="52"/>
    </row>
    <row r="19" ht="31.1" customHeight="1">
      <c r="A19" t="s" s="50">
        <v>60</v>
      </c>
      <c r="B19" s="54">
        <v>15000</v>
      </c>
      <c r="C19" s="54">
        <f>B19*12</f>
        <v>180000</v>
      </c>
      <c r="D19" s="52"/>
    </row>
    <row r="20" ht="31.1" customHeight="1">
      <c r="A20" t="s" s="50">
        <v>61</v>
      </c>
      <c r="B20" s="51">
        <v>8333</v>
      </c>
      <c r="C20" s="51">
        <f>B20*12</f>
        <v>99996</v>
      </c>
      <c r="D20" s="52"/>
    </row>
    <row r="21" ht="31.1" customHeight="1">
      <c r="A21" t="s" s="50">
        <v>62</v>
      </c>
      <c r="B21" s="54">
        <v>10000</v>
      </c>
      <c r="C21" s="54">
        <f>B21*12</f>
        <v>120000</v>
      </c>
      <c r="D21" s="52"/>
    </row>
    <row r="22" ht="31.1" customHeight="1">
      <c r="A22" t="s" s="50">
        <v>63</v>
      </c>
      <c r="B22" s="51">
        <v>41666</v>
      </c>
      <c r="C22" s="51">
        <f>B22*12</f>
        <v>499992</v>
      </c>
      <c r="D22" s="52"/>
    </row>
    <row r="23" ht="31.1" customHeight="1">
      <c r="A23" t="s" s="50">
        <v>64</v>
      </c>
      <c r="B23" s="54">
        <v>2000</v>
      </c>
      <c r="C23" s="54">
        <f>B23*12</f>
        <v>24000</v>
      </c>
      <c r="D23" s="52"/>
    </row>
    <row r="24" ht="31.1" customHeight="1">
      <c r="A24" t="s" s="50">
        <v>65</v>
      </c>
      <c r="B24" s="51">
        <v>0</v>
      </c>
      <c r="C24" s="51">
        <f>B24*12</f>
        <v>0</v>
      </c>
      <c r="D24" s="52"/>
    </row>
    <row r="25" ht="31.1" customHeight="1">
      <c r="A25" t="s" s="50">
        <v>65</v>
      </c>
      <c r="B25" s="54">
        <v>0</v>
      </c>
      <c r="C25" s="54">
        <f>B25*12</f>
        <v>0</v>
      </c>
      <c r="D25" s="52"/>
    </row>
    <row r="26" ht="31.1" customHeight="1">
      <c r="A26" t="s" s="50">
        <v>65</v>
      </c>
      <c r="B26" s="51">
        <v>0</v>
      </c>
      <c r="C26" s="51">
        <f>B26*12</f>
        <v>0</v>
      </c>
      <c r="D26" s="52"/>
    </row>
    <row r="27" ht="31.1" customHeight="1">
      <c r="A27" t="s" s="50">
        <v>65</v>
      </c>
      <c r="B27" s="54">
        <v>0</v>
      </c>
      <c r="C27" s="54">
        <f>B27*12</f>
        <v>0</v>
      </c>
      <c r="D27" s="52"/>
    </row>
    <row r="28" ht="31.1" customHeight="1">
      <c r="A28" t="s" s="50">
        <v>65</v>
      </c>
      <c r="B28" s="51">
        <v>0</v>
      </c>
      <c r="C28" s="51">
        <f>B28*12</f>
        <v>0</v>
      </c>
      <c r="D28" s="52"/>
    </row>
    <row r="29" ht="31.1" customHeight="1">
      <c r="A29" t="s" s="50">
        <v>65</v>
      </c>
      <c r="B29" s="54">
        <v>0</v>
      </c>
      <c r="C29" s="54">
        <f>B29*12</f>
        <v>0</v>
      </c>
      <c r="D29" s="52"/>
    </row>
    <row r="30" ht="34.3" customHeight="1">
      <c r="A30" t="s" s="55">
        <v>66</v>
      </c>
      <c r="B30" s="56">
        <f>SUM(B13:B29)</f>
        <v>264499</v>
      </c>
      <c r="C30" s="56">
        <f>SUM(C13:C29)</f>
        <v>3173988</v>
      </c>
      <c r="D30" s="52"/>
    </row>
    <row r="31" ht="34.5" customHeight="1">
      <c r="A31" t="s" s="57">
        <v>67</v>
      </c>
      <c r="B31" t="s" s="62">
        <v>68</v>
      </c>
      <c r="C31" s="59"/>
      <c r="D31" s="60"/>
    </row>
    <row r="32" ht="28.6" customHeight="1">
      <c r="A32" s="53"/>
      <c r="B32" t="s" s="61">
        <v>42</v>
      </c>
      <c r="C32" t="s" s="61">
        <v>43</v>
      </c>
      <c r="D32" t="s" s="49">
        <v>69</v>
      </c>
    </row>
    <row r="33" ht="28.6" customHeight="1">
      <c r="A33" t="s" s="50">
        <v>70</v>
      </c>
      <c r="B33" s="54">
        <v>10000</v>
      </c>
      <c r="C33" s="54">
        <f>B33*12</f>
        <v>120000</v>
      </c>
      <c r="D33" s="52"/>
    </row>
    <row r="34" ht="28.6" customHeight="1">
      <c r="A34" t="s" s="50">
        <v>71</v>
      </c>
      <c r="B34" s="51">
        <v>5000</v>
      </c>
      <c r="C34" s="51">
        <f>B34*12</f>
        <v>60000</v>
      </c>
      <c r="D34" s="52"/>
    </row>
    <row r="35" ht="28.6" customHeight="1">
      <c r="A35" t="s" s="50">
        <v>72</v>
      </c>
      <c r="B35" s="54">
        <v>16666</v>
      </c>
      <c r="C35" s="54">
        <f>B35*12</f>
        <v>199992</v>
      </c>
      <c r="D35" s="52"/>
    </row>
    <row r="36" ht="28.6" customHeight="1">
      <c r="A36" t="s" s="50">
        <v>73</v>
      </c>
      <c r="B36" s="51">
        <v>4166</v>
      </c>
      <c r="C36" s="51">
        <f>B36*12</f>
        <v>49992</v>
      </c>
      <c r="D36" s="52"/>
    </row>
    <row r="37" ht="28.6" customHeight="1">
      <c r="A37" t="s" s="50">
        <v>74</v>
      </c>
      <c r="B37" s="54">
        <v>1000</v>
      </c>
      <c r="C37" s="54">
        <f>B37*12</f>
        <v>12000</v>
      </c>
      <c r="D37" s="52"/>
    </row>
    <row r="38" ht="28.6" customHeight="1">
      <c r="A38" t="s" s="50">
        <v>75</v>
      </c>
      <c r="B38" s="51">
        <v>8333</v>
      </c>
      <c r="C38" s="51">
        <f>B38*12</f>
        <v>99996</v>
      </c>
      <c r="D38" s="52"/>
    </row>
    <row r="39" ht="28.6" customHeight="1">
      <c r="A39" t="s" s="50">
        <v>76</v>
      </c>
      <c r="B39" s="54">
        <v>5000</v>
      </c>
      <c r="C39" s="54">
        <f>B39*12</f>
        <v>60000</v>
      </c>
      <c r="D39" s="52"/>
    </row>
    <row r="40" ht="28.6" customHeight="1">
      <c r="A40" t="s" s="50">
        <v>65</v>
      </c>
      <c r="B40" s="51">
        <v>0</v>
      </c>
      <c r="C40" s="51">
        <f>B40*12</f>
        <v>0</v>
      </c>
      <c r="D40" s="52"/>
    </row>
    <row r="41" ht="28.6" customHeight="1">
      <c r="A41" t="s" s="50">
        <v>65</v>
      </c>
      <c r="B41" s="54">
        <v>0</v>
      </c>
      <c r="C41" s="54">
        <f>B41*12</f>
        <v>0</v>
      </c>
      <c r="D41" s="52"/>
    </row>
    <row r="42" ht="28.6" customHeight="1">
      <c r="A42" t="s" s="50">
        <v>65</v>
      </c>
      <c r="B42" s="51">
        <v>0</v>
      </c>
      <c r="C42" s="51">
        <f>B42*12</f>
        <v>0</v>
      </c>
      <c r="D42" s="52"/>
    </row>
    <row r="43" ht="28.6" customHeight="1">
      <c r="A43" t="s" s="50">
        <v>65</v>
      </c>
      <c r="B43" s="54">
        <v>0</v>
      </c>
      <c r="C43" s="54">
        <f>B43*12</f>
        <v>0</v>
      </c>
      <c r="D43" s="52"/>
    </row>
    <row r="44" ht="28.6" customHeight="1">
      <c r="A44" t="s" s="50">
        <v>65</v>
      </c>
      <c r="B44" s="51">
        <v>0</v>
      </c>
      <c r="C44" s="51">
        <f>B44*12</f>
        <v>0</v>
      </c>
      <c r="D44" s="52"/>
    </row>
    <row r="45" ht="28.6" customHeight="1">
      <c r="A45" t="s" s="50">
        <v>65</v>
      </c>
      <c r="B45" s="54">
        <v>0</v>
      </c>
      <c r="C45" s="54">
        <f>B45*12</f>
        <v>0</v>
      </c>
      <c r="D45" s="52"/>
    </row>
    <row r="46" ht="28.6" customHeight="1">
      <c r="A46" t="s" s="50">
        <v>65</v>
      </c>
      <c r="B46" s="51">
        <v>0</v>
      </c>
      <c r="C46" s="51">
        <f>B46*12</f>
        <v>0</v>
      </c>
      <c r="D46" s="52"/>
    </row>
    <row r="47" ht="28.6" customHeight="1">
      <c r="A47" t="s" s="50">
        <v>65</v>
      </c>
      <c r="B47" s="54">
        <v>0</v>
      </c>
      <c r="C47" s="54">
        <f>B47*12</f>
        <v>0</v>
      </c>
      <c r="D47" s="52"/>
    </row>
    <row r="48" ht="28.6" customHeight="1">
      <c r="A48" t="s" s="50">
        <v>65</v>
      </c>
      <c r="B48" s="51">
        <v>0</v>
      </c>
      <c r="C48" s="51">
        <f>B48*12</f>
        <v>0</v>
      </c>
      <c r="D48" s="52"/>
    </row>
    <row r="49" ht="28.6" customHeight="1">
      <c r="A49" t="s" s="50">
        <v>65</v>
      </c>
      <c r="B49" s="54">
        <v>0</v>
      </c>
      <c r="C49" s="54">
        <f>B49*12</f>
        <v>0</v>
      </c>
      <c r="D49" s="52"/>
    </row>
    <row r="50" ht="32.45" customHeight="1">
      <c r="A50" t="s" s="55">
        <v>77</v>
      </c>
      <c r="B50" s="56">
        <f>SUM(B33:B49)</f>
        <v>50165</v>
      </c>
      <c r="C50" s="56">
        <f>SUM(C33:C49)</f>
        <v>601980</v>
      </c>
      <c r="D50" s="52"/>
    </row>
    <row r="51" ht="35.65" customHeight="1">
      <c r="A51" t="s" s="63">
        <v>78</v>
      </c>
      <c r="B51" s="64">
        <f>B50+B30</f>
        <v>314664</v>
      </c>
      <c r="C51" s="64">
        <f>C50+C30</f>
        <v>3775968</v>
      </c>
      <c r="D51" t="s" s="49">
        <v>79</v>
      </c>
    </row>
    <row r="52" ht="34.8" customHeight="1">
      <c r="A52" t="s" s="65">
        <v>80</v>
      </c>
      <c r="B52" s="66">
        <f>B10-B51</f>
        <v>125336</v>
      </c>
      <c r="C52" s="66">
        <f>C10-C51</f>
        <v>1504032</v>
      </c>
      <c r="D52" s="67"/>
    </row>
  </sheetData>
  <mergeCells count="2">
    <mergeCell ref="A1:D1"/>
    <mergeCell ref="A2:C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61"/>
  <sheetViews>
    <sheetView workbookViewId="0" showGridLines="0" defaultGridColor="1"/>
  </sheetViews>
  <sheetFormatPr defaultColWidth="16.3333" defaultRowHeight="21.65" customHeight="1" outlineLevelRow="0" outlineLevelCol="0"/>
  <cols>
    <col min="1" max="1" width="40.3438" style="68" customWidth="1"/>
    <col min="2" max="3" width="22.2422" style="68" customWidth="1"/>
    <col min="4" max="4" width="30.9922" style="68" customWidth="1"/>
    <col min="5" max="5" width="33" style="68" customWidth="1"/>
    <col min="6" max="16384" width="16.3516" style="68" customWidth="1"/>
  </cols>
  <sheetData>
    <row r="1" ht="35.95" customHeight="1">
      <c r="A1" t="s" s="7">
        <v>81</v>
      </c>
      <c r="B1" s="7"/>
      <c r="C1" s="7"/>
      <c r="D1" s="7"/>
      <c r="E1" s="7"/>
    </row>
    <row r="2" ht="30.8" customHeight="1">
      <c r="A2" s="69"/>
      <c r="B2" t="s" s="70">
        <v>83</v>
      </c>
      <c r="C2" s="45"/>
      <c r="D2" s="71"/>
      <c r="E2" s="72"/>
    </row>
    <row r="3" ht="27.7" customHeight="1">
      <c r="A3" s="73"/>
      <c r="B3" t="s" s="48">
        <v>42</v>
      </c>
      <c r="C3" t="s" s="48">
        <v>43</v>
      </c>
      <c r="D3" s="74"/>
      <c r="E3" s="75"/>
    </row>
    <row r="4" ht="27.7" customHeight="1">
      <c r="A4" t="s" s="76">
        <v>84</v>
      </c>
      <c r="B4" s="51">
        <v>150000</v>
      </c>
      <c r="C4" s="51">
        <f>B4*12</f>
        <v>1800000</v>
      </c>
      <c r="D4" s="77"/>
      <c r="E4" s="78"/>
    </row>
    <row r="5" ht="27.7" customHeight="1">
      <c r="A5" t="s" s="76">
        <v>85</v>
      </c>
      <c r="B5" s="54">
        <v>250000</v>
      </c>
      <c r="C5" s="54">
        <f>B5*12</f>
        <v>3000000</v>
      </c>
      <c r="D5" s="79"/>
      <c r="E5" s="80"/>
    </row>
    <row r="6" ht="27.7" customHeight="1">
      <c r="A6" t="s" s="76">
        <v>86</v>
      </c>
      <c r="B6" s="51">
        <v>200000</v>
      </c>
      <c r="C6" s="51">
        <f>B6*12</f>
        <v>2400000</v>
      </c>
      <c r="D6" s="77"/>
      <c r="E6" s="78"/>
    </row>
    <row r="7" ht="27.7" customHeight="1">
      <c r="A7" t="s" s="76">
        <v>87</v>
      </c>
      <c r="B7" s="54">
        <v>50000</v>
      </c>
      <c r="C7" s="54">
        <f>B7*12</f>
        <v>600000</v>
      </c>
      <c r="D7" s="79"/>
      <c r="E7" s="80"/>
    </row>
    <row r="8" ht="27.7" customHeight="1">
      <c r="A8" t="s" s="76">
        <v>88</v>
      </c>
      <c r="B8" s="51">
        <v>100000</v>
      </c>
      <c r="C8" s="51">
        <f>B8*12</f>
        <v>1200000</v>
      </c>
      <c r="D8" s="81"/>
      <c r="E8" s="82"/>
    </row>
    <row r="9" ht="27.7" customHeight="1">
      <c r="A9" s="83"/>
      <c r="B9" s="54"/>
      <c r="C9" s="54"/>
      <c r="D9" s="84"/>
      <c r="E9" s="84"/>
    </row>
    <row r="10" ht="24.8" customHeight="1">
      <c r="A10" s="85"/>
      <c r="B10" s="56"/>
      <c r="C10" s="56"/>
      <c r="D10" s="86"/>
      <c r="E10" s="86"/>
    </row>
    <row r="11" ht="35.55" customHeight="1">
      <c r="A11" t="s" s="87">
        <v>89</v>
      </c>
      <c r="B11" s="88"/>
      <c r="C11" s="89"/>
      <c r="D11" t="s" s="90">
        <v>90</v>
      </c>
      <c r="E11" s="91"/>
    </row>
    <row r="12" ht="32.95" customHeight="1">
      <c r="A12" s="73"/>
      <c r="B12" t="s" s="61">
        <v>43</v>
      </c>
      <c r="C12" t="s" s="61">
        <v>91</v>
      </c>
      <c r="D12" s="92"/>
      <c r="E12" t="s" s="93">
        <v>92</v>
      </c>
    </row>
    <row r="13" ht="33.25" customHeight="1">
      <c r="A13" t="s" s="76">
        <v>93</v>
      </c>
      <c r="B13" s="54">
        <v>3000000</v>
      </c>
      <c r="C13" s="54">
        <f>B13*D19</f>
        <v>2100000</v>
      </c>
      <c r="D13" t="s" s="94">
        <v>94</v>
      </c>
      <c r="E13" t="s" s="95">
        <v>95</v>
      </c>
    </row>
    <row r="14" ht="32.95" customHeight="1">
      <c r="A14" s="83"/>
      <c r="B14" s="51">
        <v>0</v>
      </c>
      <c r="C14" s="51">
        <f>B14</f>
        <v>0</v>
      </c>
      <c r="D14" t="s" s="96">
        <v>96</v>
      </c>
      <c r="E14" s="97"/>
    </row>
    <row r="15" ht="32.95" customHeight="1">
      <c r="A15" t="s" s="76">
        <v>46</v>
      </c>
      <c r="B15" s="54">
        <v>0</v>
      </c>
      <c r="C15" s="54">
        <f>B15</f>
        <v>0</v>
      </c>
      <c r="D15" t="s" s="94">
        <v>97</v>
      </c>
      <c r="E15" s="97"/>
    </row>
    <row r="16" ht="32.95" customHeight="1">
      <c r="A16" t="s" s="76">
        <v>47</v>
      </c>
      <c r="B16" s="51">
        <v>0</v>
      </c>
      <c r="C16" s="51">
        <f>B16</f>
        <v>0</v>
      </c>
      <c r="D16" t="s" s="96">
        <v>98</v>
      </c>
      <c r="E16" s="97"/>
    </row>
    <row r="17" ht="32.95" customHeight="1">
      <c r="A17" t="s" s="76">
        <v>48</v>
      </c>
      <c r="B17" s="54"/>
      <c r="C17" s="54">
        <f>B17</f>
        <v>0</v>
      </c>
      <c r="D17" t="s" s="94">
        <v>99</v>
      </c>
      <c r="E17" s="97"/>
    </row>
    <row r="18" ht="32.95" customHeight="1">
      <c r="A18" t="s" s="76">
        <v>49</v>
      </c>
      <c r="B18" s="51">
        <v>0</v>
      </c>
      <c r="C18" s="51">
        <f>B18</f>
        <v>0</v>
      </c>
      <c r="D18" t="s" s="98">
        <v>100</v>
      </c>
      <c r="E18" s="97"/>
    </row>
    <row r="19" ht="41.6" customHeight="1">
      <c r="A19" t="s" s="99">
        <v>50</v>
      </c>
      <c r="B19" s="56">
        <f>SUM(B13:B18)</f>
        <v>3000000</v>
      </c>
      <c r="C19" s="54">
        <f>SUM(C13:C18)</f>
        <v>2100000</v>
      </c>
      <c r="D19" s="86">
        <v>0.7</v>
      </c>
      <c r="E19" s="100"/>
    </row>
    <row r="20" ht="45.2" customHeight="1">
      <c r="A20" t="s" s="87">
        <v>101</v>
      </c>
      <c r="B20" t="s" s="62">
        <v>102</v>
      </c>
      <c r="C20" t="s" s="101">
        <v>103</v>
      </c>
      <c r="D20" t="s" s="102">
        <v>104</v>
      </c>
      <c r="E20" s="91"/>
    </row>
    <row r="21" ht="27.1" customHeight="1">
      <c r="A21" s="73"/>
      <c r="B21" t="s" s="48">
        <v>43</v>
      </c>
      <c r="C21" s="103"/>
      <c r="D21" t="s" s="94">
        <v>105</v>
      </c>
      <c r="E21" t="s" s="95">
        <v>106</v>
      </c>
    </row>
    <row r="22" ht="27.1" customHeight="1">
      <c r="A22" t="s" s="76">
        <f>'現在の生活費とキャッシュフロー - 現在の生活費とキャッシュフ'!$A13</f>
        <v>107</v>
      </c>
      <c r="B22" s="51">
        <f>'現在の生活費とキャッシュフロー - 現在の生活費とキャッシュフ'!C13</f>
        <v>960000</v>
      </c>
      <c r="C22" s="51">
        <f>B22*$D$28</f>
        <v>1440000</v>
      </c>
      <c r="D22" t="s" s="96">
        <v>108</v>
      </c>
      <c r="E22" t="s" s="104">
        <v>109</v>
      </c>
    </row>
    <row r="23" ht="27.1" customHeight="1">
      <c r="A23" t="s" s="76">
        <f>'現在の生活費とキャッシュフロー - 現在の生活費とキャッシュフ'!$A14</f>
        <v>110</v>
      </c>
      <c r="B23" s="54">
        <f>'現在の生活費とキャッシュフロー - 現在の生活費とキャッシュフ'!C14</f>
        <v>180000</v>
      </c>
      <c r="C23" s="54">
        <f>B23*$D$28</f>
        <v>270000</v>
      </c>
      <c r="D23" t="s" s="94">
        <v>111</v>
      </c>
      <c r="E23" s="18"/>
    </row>
    <row r="24" ht="27.1" customHeight="1">
      <c r="A24" t="s" s="76">
        <f>'現在の生活費とキャッシュフロー - 現在の生活費とキャッシュフ'!$A15</f>
        <v>112</v>
      </c>
      <c r="B24" s="51">
        <f>'現在の生活費とキャッシュフロー - 現在の生活費とキャッシュフ'!C15</f>
        <v>480000</v>
      </c>
      <c r="C24" s="51">
        <f>B24*$D$28</f>
        <v>720000</v>
      </c>
      <c r="D24" t="s" s="96">
        <v>113</v>
      </c>
      <c r="E24" t="s" s="105">
        <v>114</v>
      </c>
    </row>
    <row r="25" ht="27.1" customHeight="1">
      <c r="A25" t="s" s="76">
        <f>'現在の生活費とキャッシュフロー - 現在の生活費とキャッシュフ'!$A16</f>
        <v>115</v>
      </c>
      <c r="B25" s="54">
        <f>'現在の生活費とキャッシュフロー - 現在の生活費とキャッシュフ'!C16</f>
        <v>120000</v>
      </c>
      <c r="C25" s="54">
        <f>B25*$D$28</f>
        <v>180000</v>
      </c>
      <c r="D25" t="s" s="94">
        <v>116</v>
      </c>
      <c r="E25" s="97"/>
    </row>
    <row r="26" ht="27.1" customHeight="1">
      <c r="A26" t="s" s="76">
        <f>'現在の生活費とキャッシュフロー - 現在の生活費とキャッシュフ'!$A17</f>
        <v>117</v>
      </c>
      <c r="B26" s="51">
        <f>'現在の生活費とキャッシュフロー - 現在の生活費とキャッシュフ'!C17</f>
        <v>360000</v>
      </c>
      <c r="C26" s="51">
        <f>B26*$D$28</f>
        <v>540000</v>
      </c>
      <c r="D26" s="106"/>
      <c r="E26" s="107"/>
    </row>
    <row r="27" ht="27.1" customHeight="1">
      <c r="A27" t="s" s="76">
        <f>'現在の生活費とキャッシュフロー - 現在の生活費とキャッシュフ'!$A18</f>
        <v>118</v>
      </c>
      <c r="B27" s="54">
        <f>'現在の生活費とキャッシュフロー - 現在の生活費とキャッシュフ'!C18</f>
        <v>150000</v>
      </c>
      <c r="C27" s="54">
        <f>B27*$D$28</f>
        <v>225000</v>
      </c>
      <c r="D27" t="s" s="108">
        <v>119</v>
      </c>
      <c r="E27" s="97"/>
    </row>
    <row r="28" ht="27.1" customHeight="1">
      <c r="A28" t="s" s="76">
        <f>'現在の生活費とキャッシュフロー - 現在の生活費とキャッシュフ'!$A19</f>
        <v>120</v>
      </c>
      <c r="B28" s="51">
        <f>'現在の生活費とキャッシュフロー - 現在の生活費とキャッシュフ'!C19</f>
        <v>180000</v>
      </c>
      <c r="C28" s="51">
        <f>B28*$D$28</f>
        <v>270000</v>
      </c>
      <c r="D28" s="109">
        <v>1.5</v>
      </c>
      <c r="E28" s="110"/>
    </row>
    <row r="29" ht="27.1" customHeight="1">
      <c r="A29" t="s" s="76">
        <f>'現在の生活費とキャッシュフロー - 現在の生活費とキャッシュフ'!$A20</f>
        <v>121</v>
      </c>
      <c r="B29" s="54">
        <f>'現在の生活費とキャッシュフロー - 現在の生活費とキャッシュフ'!C20</f>
        <v>99996</v>
      </c>
      <c r="C29" s="54">
        <f>B29*$D$28</f>
        <v>149994</v>
      </c>
      <c r="D29" s="111"/>
      <c r="E29" s="107"/>
    </row>
    <row r="30" ht="27.1" customHeight="1">
      <c r="A30" t="s" s="76">
        <f>'現在の生活費とキャッシュフロー - 現在の生活費とキャッシュフ'!$A21</f>
        <v>122</v>
      </c>
      <c r="B30" s="51">
        <f>'現在の生活費とキャッシュフロー - 現在の生活費とキャッシュフ'!C21</f>
        <v>120000</v>
      </c>
      <c r="C30" s="51">
        <f>B30*$D$28</f>
        <v>180000</v>
      </c>
      <c r="D30" s="106"/>
      <c r="E30" s="107"/>
    </row>
    <row r="31" ht="27.1" customHeight="1">
      <c r="A31" t="s" s="76">
        <f>'現在の生活費とキャッシュフロー - 現在の生活費とキャッシュフ'!$A22</f>
        <v>123</v>
      </c>
      <c r="B31" s="54"/>
      <c r="C31" s="54">
        <f>B31*$D$28</f>
        <v>0</v>
      </c>
      <c r="D31" s="111"/>
      <c r="E31" s="107"/>
    </row>
    <row r="32" ht="27.1" customHeight="1">
      <c r="A32" t="s" s="76">
        <f>'現在の生活費とキャッシュフロー - 現在の生活費とキャッシュフ'!$A23</f>
        <v>124</v>
      </c>
      <c r="B32" s="51">
        <f>'現在の生活費とキャッシュフロー - 現在の生活費とキャッシュフ'!C23</f>
        <v>24000</v>
      </c>
      <c r="C32" s="51">
        <f>B32*$D$28</f>
        <v>36000</v>
      </c>
      <c r="D32" s="106"/>
      <c r="E32" s="107"/>
    </row>
    <row r="33" ht="27.1" customHeight="1">
      <c r="A33" t="s" s="76">
        <f>'現在の生活費とキャッシュフロー - 現在の生活費とキャッシュフ'!$A24</f>
        <v>125</v>
      </c>
      <c r="B33" s="54">
        <f>'現在の生活費とキャッシュフロー - 現在の生活費とキャッシュフ'!C24</f>
        <v>0</v>
      </c>
      <c r="C33" s="54">
        <f>B33*$D$28</f>
        <v>0</v>
      </c>
      <c r="D33" s="111"/>
      <c r="E33" s="107"/>
    </row>
    <row r="34" ht="27.1" customHeight="1">
      <c r="A34" t="s" s="76">
        <f>'現在の生活費とキャッシュフロー - 現在の生活費とキャッシュフ'!$A25</f>
        <v>125</v>
      </c>
      <c r="B34" s="51">
        <f>'現在の生活費とキャッシュフロー - 現在の生活費とキャッシュフ'!C25</f>
        <v>0</v>
      </c>
      <c r="C34" s="51">
        <f>B34*$D$28</f>
        <v>0</v>
      </c>
      <c r="D34" s="106"/>
      <c r="E34" s="107"/>
    </row>
    <row r="35" ht="27.1" customHeight="1">
      <c r="A35" t="s" s="76">
        <f>'現在の生活費とキャッシュフロー - 現在の生活費とキャッシュフ'!$A26</f>
        <v>125</v>
      </c>
      <c r="B35" s="54">
        <f>'現在の生活費とキャッシュフロー - 現在の生活費とキャッシュフ'!C26</f>
        <v>0</v>
      </c>
      <c r="C35" s="54">
        <f>B35*$D$28</f>
        <v>0</v>
      </c>
      <c r="D35" s="111"/>
      <c r="E35" s="107"/>
    </row>
    <row r="36" ht="27.1" customHeight="1">
      <c r="A36" t="s" s="76">
        <f>'現在の生活費とキャッシュフロー - 現在の生活費とキャッシュフ'!$A27</f>
        <v>125</v>
      </c>
      <c r="B36" s="51">
        <f>'現在の生活費とキャッシュフロー - 現在の生活費とキャッシュフ'!C27</f>
        <v>0</v>
      </c>
      <c r="C36" s="51">
        <f>B36*$D$28</f>
        <v>0</v>
      </c>
      <c r="D36" s="106"/>
      <c r="E36" s="107"/>
    </row>
    <row r="37" ht="27.1" customHeight="1">
      <c r="A37" t="s" s="76">
        <f>'現在の生活費とキャッシュフロー - 現在の生活費とキャッシュフ'!$A28</f>
        <v>125</v>
      </c>
      <c r="B37" s="54">
        <f>'現在の生活費とキャッシュフロー - 現在の生活費とキャッシュフ'!C28</f>
        <v>0</v>
      </c>
      <c r="C37" s="54">
        <f>B37*$D$28</f>
        <v>0</v>
      </c>
      <c r="D37" s="111"/>
      <c r="E37" s="107"/>
    </row>
    <row r="38" ht="27.1" customHeight="1">
      <c r="A38" t="s" s="76">
        <v>126</v>
      </c>
      <c r="B38" s="51">
        <v>120000</v>
      </c>
      <c r="C38" s="51">
        <f>B38*$D$28</f>
        <v>180000</v>
      </c>
      <c r="D38" s="106"/>
      <c r="E38" s="107"/>
    </row>
    <row r="39" ht="38.7" customHeight="1">
      <c r="A39" t="s" s="99">
        <v>66</v>
      </c>
      <c r="B39" s="56">
        <f>SUM(B22:B38)</f>
        <v>2793996</v>
      </c>
      <c r="C39" s="56">
        <f>SUM(C22:C38)</f>
        <v>4190994</v>
      </c>
      <c r="D39" s="112"/>
      <c r="E39" s="107"/>
    </row>
    <row r="40" ht="39.95" customHeight="1">
      <c r="A40" t="s" s="87">
        <v>127</v>
      </c>
      <c r="B40" t="s" s="62">
        <v>128</v>
      </c>
      <c r="C40" t="s" s="101">
        <v>103</v>
      </c>
      <c r="D40" s="113"/>
      <c r="E40" s="114"/>
    </row>
    <row r="41" ht="27.65" customHeight="1">
      <c r="A41" s="83"/>
      <c r="B41" t="s" s="48">
        <v>43</v>
      </c>
      <c r="C41" s="103"/>
      <c r="D41" s="84"/>
      <c r="E41" s="97"/>
    </row>
    <row r="42" ht="27.65" customHeight="1">
      <c r="A42" t="s" s="76">
        <f>'現在の生活費とキャッシュフロー - 現在の生活費とキャッシュフ'!$A33</f>
        <v>129</v>
      </c>
      <c r="B42" s="51">
        <f>'現在の生活費とキャッシュフロー - 現在の生活費とキャッシュフ'!C33</f>
        <v>120000</v>
      </c>
      <c r="C42" s="51">
        <f>B42*$D$28</f>
        <v>180000</v>
      </c>
      <c r="D42" s="106"/>
      <c r="E42" s="107"/>
    </row>
    <row r="43" ht="27.65" customHeight="1">
      <c r="A43" t="s" s="76">
        <f>'現在の生活費とキャッシュフロー - 現在の生活費とキャッシュフ'!$A34</f>
        <v>130</v>
      </c>
      <c r="B43" s="54">
        <f>'現在の生活費とキャッシュフロー - 現在の生活費とキャッシュフ'!C34</f>
        <v>60000</v>
      </c>
      <c r="C43" s="54">
        <f>B43*$D$28</f>
        <v>90000</v>
      </c>
      <c r="D43" s="111"/>
      <c r="E43" s="107"/>
    </row>
    <row r="44" ht="27.65" customHeight="1">
      <c r="A44" t="s" s="76">
        <f>'現在の生活費とキャッシュフロー - 現在の生活費とキャッシュフ'!$A35</f>
        <v>131</v>
      </c>
      <c r="B44" s="51">
        <f>'現在の生活費とキャッシュフロー - 現在の生活費とキャッシュフ'!C35</f>
        <v>199992</v>
      </c>
      <c r="C44" s="51">
        <f>B44*$D$28</f>
        <v>299988</v>
      </c>
      <c r="D44" s="106"/>
      <c r="E44" s="107"/>
    </row>
    <row r="45" ht="27.65" customHeight="1">
      <c r="A45" t="s" s="76">
        <f>'現在の生活費とキャッシュフロー - 現在の生活費とキャッシュフ'!$A36</f>
        <v>132</v>
      </c>
      <c r="B45" s="54">
        <f>'現在の生活費とキャッシュフロー - 現在の生活費とキャッシュフ'!C36</f>
        <v>49992</v>
      </c>
      <c r="C45" s="54">
        <f>B45*$D$28</f>
        <v>74988</v>
      </c>
      <c r="D45" s="111"/>
      <c r="E45" s="107"/>
    </row>
    <row r="46" ht="27.65" customHeight="1">
      <c r="A46" t="s" s="76">
        <f>'現在の生活費とキャッシュフロー - 現在の生活費とキャッシュフ'!$A37</f>
        <v>133</v>
      </c>
      <c r="B46" s="51">
        <f>'現在の生活費とキャッシュフロー - 現在の生活費とキャッシュフ'!C37</f>
        <v>12000</v>
      </c>
      <c r="C46" s="51">
        <f>B46*$D$28</f>
        <v>18000</v>
      </c>
      <c r="D46" s="106"/>
      <c r="E46" s="107"/>
    </row>
    <row r="47" ht="27.65" customHeight="1">
      <c r="A47" t="s" s="76">
        <f>'現在の生活費とキャッシュフロー - 現在の生活費とキャッシュフ'!$A38</f>
        <v>134</v>
      </c>
      <c r="B47" s="54">
        <f>'現在の生活費とキャッシュフロー - 現在の生活費とキャッシュフ'!C38</f>
        <v>99996</v>
      </c>
      <c r="C47" s="54">
        <f>B47*$D$28</f>
        <v>149994</v>
      </c>
      <c r="D47" s="111"/>
      <c r="E47" s="107"/>
    </row>
    <row r="48" ht="27.65" customHeight="1">
      <c r="A48" t="s" s="76">
        <f>'現在の生活費とキャッシュフロー - 現在の生活費とキャッシュフ'!$A39</f>
        <v>135</v>
      </c>
      <c r="B48" s="51">
        <f>'現在の生活費とキャッシュフロー - 現在の生活費とキャッシュフ'!C39</f>
        <v>60000</v>
      </c>
      <c r="C48" s="51">
        <f>B48*$D$28</f>
        <v>90000</v>
      </c>
      <c r="D48" s="106"/>
      <c r="E48" s="107"/>
    </row>
    <row r="49" ht="27.65" customHeight="1">
      <c r="A49" t="s" s="76">
        <f>'現在の生活費とキャッシュフロー - 現在の生活費とキャッシュフ'!$A40</f>
        <v>125</v>
      </c>
      <c r="B49" s="54">
        <f>'現在の生活費とキャッシュフロー - 現在の生活費とキャッシュフ'!C40</f>
        <v>0</v>
      </c>
      <c r="C49" s="54">
        <f>B49*$D$28</f>
        <v>0</v>
      </c>
      <c r="D49" s="111"/>
      <c r="E49" s="107"/>
    </row>
    <row r="50" ht="27.65" customHeight="1">
      <c r="A50" t="s" s="76">
        <f>'現在の生活費とキャッシュフロー - 現在の生活費とキャッシュフ'!$A41</f>
        <v>125</v>
      </c>
      <c r="B50" s="51">
        <f>'現在の生活費とキャッシュフロー - 現在の生活費とキャッシュフ'!C41</f>
        <v>0</v>
      </c>
      <c r="C50" s="51">
        <f>B50*$D$28</f>
        <v>0</v>
      </c>
      <c r="D50" s="106"/>
      <c r="E50" s="107"/>
    </row>
    <row r="51" ht="27.65" customHeight="1">
      <c r="A51" t="s" s="76">
        <f>'現在の生活費とキャッシュフロー - 現在の生活費とキャッシュフ'!$A42</f>
        <v>125</v>
      </c>
      <c r="B51" s="54">
        <f>'現在の生活費とキャッシュフロー - 現在の生活費とキャッシュフ'!C42</f>
        <v>0</v>
      </c>
      <c r="C51" s="54">
        <f>B51*$D$28</f>
        <v>0</v>
      </c>
      <c r="D51" s="111"/>
      <c r="E51" s="107"/>
    </row>
    <row r="52" ht="27.65" customHeight="1">
      <c r="A52" t="s" s="76">
        <f>'現在の生活費とキャッシュフロー - 現在の生活費とキャッシュフ'!$A43</f>
        <v>125</v>
      </c>
      <c r="B52" s="51">
        <f>'現在の生活費とキャッシュフロー - 現在の生活費とキャッシュフ'!C43</f>
        <v>0</v>
      </c>
      <c r="C52" s="51">
        <f>B52*$D$28</f>
        <v>0</v>
      </c>
      <c r="D52" s="106"/>
      <c r="E52" s="107"/>
    </row>
    <row r="53" ht="27.65" customHeight="1">
      <c r="A53" t="s" s="76">
        <f>'現在の生活費とキャッシュフロー - 現在の生活費とキャッシュフ'!$A44</f>
        <v>125</v>
      </c>
      <c r="B53" s="54">
        <f>'現在の生活費とキャッシュフロー - 現在の生活費とキャッシュフ'!C44</f>
        <v>0</v>
      </c>
      <c r="C53" s="54">
        <f>B53*$D$28</f>
        <v>0</v>
      </c>
      <c r="D53" s="111"/>
      <c r="E53" s="107"/>
    </row>
    <row r="54" ht="27.65" customHeight="1">
      <c r="A54" t="s" s="76">
        <f>'現在の生活費とキャッシュフロー - 現在の生活費とキャッシュフ'!$A45</f>
        <v>125</v>
      </c>
      <c r="B54" s="51">
        <f>'現在の生活費とキャッシュフロー - 現在の生活費とキャッシュフ'!C45</f>
        <v>0</v>
      </c>
      <c r="C54" s="51">
        <f>B54*$D$28</f>
        <v>0</v>
      </c>
      <c r="D54" s="106"/>
      <c r="E54" s="107"/>
    </row>
    <row r="55" ht="27.65" customHeight="1">
      <c r="A55" t="s" s="76">
        <f>'現在の生活費とキャッシュフロー - 現在の生活費とキャッシュフ'!$A46</f>
        <v>125</v>
      </c>
      <c r="B55" s="54">
        <f>'現在の生活費とキャッシュフロー - 現在の生活費とキャッシュフ'!C46</f>
        <v>0</v>
      </c>
      <c r="C55" s="54">
        <f>B55*$D$28</f>
        <v>0</v>
      </c>
      <c r="D55" s="111"/>
      <c r="E55" s="107"/>
    </row>
    <row r="56" ht="27.65" customHeight="1">
      <c r="A56" t="s" s="76">
        <f>'現在の生活費とキャッシュフロー - 現在の生活費とキャッシュフ'!$A47</f>
        <v>125</v>
      </c>
      <c r="B56" s="51">
        <f>'現在の生活費とキャッシュフロー - 現在の生活費とキャッシュフ'!C47</f>
        <v>0</v>
      </c>
      <c r="C56" s="51">
        <f>B56*$D$28</f>
        <v>0</v>
      </c>
      <c r="D56" s="106"/>
      <c r="E56" s="107"/>
    </row>
    <row r="57" ht="27.65" customHeight="1">
      <c r="A57" t="s" s="76">
        <f>'現在の生活費とキャッシュフロー - 現在の生活費とキャッシュフ'!$A48</f>
        <v>125</v>
      </c>
      <c r="B57" s="54">
        <f>'現在の生活費とキャッシュフロー - 現在の生活費とキャッシュフ'!C48</f>
        <v>0</v>
      </c>
      <c r="C57" s="54">
        <f>B57*$D$28</f>
        <v>0</v>
      </c>
      <c r="D57" s="111"/>
      <c r="E57" s="107"/>
    </row>
    <row r="58" ht="27.65" customHeight="1">
      <c r="A58" t="s" s="76">
        <f>'現在の生活費とキャッシュフロー - 現在の生活費とキャッシュフ'!$A49</f>
        <v>125</v>
      </c>
      <c r="B58" s="51">
        <f>'現在の生活費とキャッシュフロー - 現在の生活費とキャッシュフ'!C49</f>
        <v>0</v>
      </c>
      <c r="C58" s="51">
        <f>B58*$D$28</f>
        <v>0</v>
      </c>
      <c r="D58" s="106"/>
      <c r="E58" s="107"/>
    </row>
    <row r="59" ht="35.95" customHeight="1">
      <c r="A59" t="s" s="99">
        <v>77</v>
      </c>
      <c r="B59" s="56">
        <f>SUM(B42:B58)</f>
        <v>601980</v>
      </c>
      <c r="C59" s="56">
        <f>SUM(C42:C58)</f>
        <v>902970</v>
      </c>
      <c r="D59" s="112"/>
      <c r="E59" s="107"/>
    </row>
    <row r="60" ht="54.55" customHeight="1">
      <c r="A60" t="s" s="115">
        <v>78</v>
      </c>
      <c r="B60" s="64">
        <f>B59+B39</f>
        <v>3395976</v>
      </c>
      <c r="C60" s="116">
        <f>C59+C39</f>
        <v>5093964</v>
      </c>
      <c r="D60" s="117"/>
      <c r="E60" t="s" s="118">
        <v>136</v>
      </c>
    </row>
    <row r="61" ht="52.6" customHeight="1">
      <c r="A61" t="s" s="119">
        <v>80</v>
      </c>
      <c r="B61" s="66">
        <f>B19-B60</f>
        <v>-395976</v>
      </c>
      <c r="C61" s="120">
        <f>C19-C60</f>
        <v>-2993964</v>
      </c>
      <c r="D61" s="121"/>
      <c r="E61" t="s" s="122">
        <v>137</v>
      </c>
    </row>
  </sheetData>
  <mergeCells count="3">
    <mergeCell ref="A1:E1"/>
    <mergeCell ref="B2:C2"/>
    <mergeCell ref="E22:E23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9"/>
  <sheetViews>
    <sheetView workbookViewId="0" showGridLines="0" defaultGridColor="1">
      <pane topLeftCell="A3" xSplit="0" ySplit="2" activePane="bottomLeft" state="frozen"/>
    </sheetView>
  </sheetViews>
  <sheetFormatPr defaultColWidth="16.3333" defaultRowHeight="21.65" customHeight="1" outlineLevelRow="0" outlineLevelCol="0"/>
  <cols>
    <col min="1" max="1" width="58.7031" style="123" customWidth="1"/>
    <col min="2" max="2" width="35.2109" style="123" customWidth="1"/>
    <col min="3" max="3" width="32.7734" style="123" customWidth="1"/>
    <col min="4" max="4" width="32.4062" style="123" customWidth="1"/>
    <col min="5" max="5" width="30.8672" style="123" customWidth="1"/>
    <col min="6" max="6" width="50.5391" style="123" customWidth="1"/>
    <col min="7" max="16384" width="16.3516" style="123" customWidth="1"/>
  </cols>
  <sheetData>
    <row r="1" ht="35.95" customHeight="1">
      <c r="A1" t="s" s="7">
        <v>138</v>
      </c>
      <c r="B1" s="7"/>
      <c r="C1" s="7"/>
      <c r="D1" s="7"/>
      <c r="E1" s="7"/>
      <c r="F1" s="7"/>
    </row>
    <row r="2" ht="71.35" customHeight="1">
      <c r="A2" t="s" s="124">
        <v>140</v>
      </c>
      <c r="B2" t="s" s="125">
        <v>141</v>
      </c>
      <c r="C2" t="s" s="126">
        <v>142</v>
      </c>
      <c r="D2" t="s" s="126">
        <v>143</v>
      </c>
      <c r="E2" t="s" s="126">
        <v>144</v>
      </c>
      <c r="F2" s="127"/>
    </row>
    <row r="3" ht="76.3" customHeight="1">
      <c r="A3" s="128">
        <f>'退職後の生活費 - 退職後の生活費'!C60</f>
        <v>5093964</v>
      </c>
      <c r="B3" s="129">
        <v>25</v>
      </c>
      <c r="C3" s="130">
        <f>'純資産 - 純資産'!B27</f>
        <v>2000000</v>
      </c>
      <c r="D3" s="130">
        <v>1000000</v>
      </c>
      <c r="E3" s="131">
        <f>A3*B3-C3-D3</f>
        <v>124349100</v>
      </c>
      <c r="F3" t="s" s="132">
        <v>145</v>
      </c>
    </row>
    <row r="4" ht="70.55" customHeight="1">
      <c r="A4" t="s" s="133">
        <v>146</v>
      </c>
      <c r="B4" t="s" s="134">
        <v>141</v>
      </c>
      <c r="C4" t="s" s="135">
        <v>142</v>
      </c>
      <c r="D4" t="s" s="135">
        <v>143</v>
      </c>
      <c r="E4" t="s" s="135">
        <v>144</v>
      </c>
      <c r="F4" t="s" s="136">
        <v>147</v>
      </c>
    </row>
    <row r="5" ht="76.3" customHeight="1">
      <c r="A5" s="137">
        <f>-'退職後の生活費 - 退職後の生活費'!C61</f>
        <v>2993964</v>
      </c>
      <c r="B5" s="138">
        <v>25</v>
      </c>
      <c r="C5" s="130">
        <f>C3</f>
        <v>2000000</v>
      </c>
      <c r="D5" s="130">
        <f>D3</f>
        <v>1000000</v>
      </c>
      <c r="E5" s="139">
        <f>A5*B5-C5-D5</f>
        <v>71849100</v>
      </c>
      <c r="F5" s="18"/>
    </row>
    <row r="6" ht="65.85" customHeight="1">
      <c r="A6" t="s" s="140">
        <v>148</v>
      </c>
      <c r="B6" t="s" s="134">
        <v>149</v>
      </c>
      <c r="C6" t="s" s="135">
        <v>142</v>
      </c>
      <c r="D6" t="s" s="135">
        <v>143</v>
      </c>
      <c r="E6" t="s" s="135">
        <v>144</v>
      </c>
      <c r="F6" s="141"/>
    </row>
    <row r="7" ht="76.3" customHeight="1">
      <c r="A7" s="130">
        <f>A5</f>
        <v>2993964</v>
      </c>
      <c r="B7" s="129">
        <v>15</v>
      </c>
      <c r="C7" s="130">
        <f>C5</f>
        <v>2000000</v>
      </c>
      <c r="D7" s="130">
        <f>D3</f>
        <v>1000000</v>
      </c>
      <c r="E7" s="142">
        <f>A7*B7-C7-D7</f>
        <v>41909460</v>
      </c>
      <c r="F7" t="s" s="132">
        <v>150</v>
      </c>
    </row>
    <row r="8" ht="94.95" customHeight="1">
      <c r="A8" t="s" s="143">
        <v>151</v>
      </c>
      <c r="B8" t="s" s="134">
        <v>152</v>
      </c>
      <c r="C8" t="s" s="134">
        <v>153</v>
      </c>
      <c r="D8" t="s" s="144">
        <v>154</v>
      </c>
      <c r="E8" s="145"/>
      <c r="F8" t="s" s="132">
        <v>155</v>
      </c>
    </row>
    <row r="9" ht="87.45" customHeight="1">
      <c r="A9" t="s" s="146">
        <v>156</v>
      </c>
      <c r="B9" s="131">
        <v>0</v>
      </c>
      <c r="C9" s="139">
        <v>0</v>
      </c>
      <c r="D9" s="142">
        <v>0</v>
      </c>
      <c r="E9" s="147"/>
      <c r="F9" s="148"/>
    </row>
  </sheetData>
  <mergeCells count="2">
    <mergeCell ref="A1:F1"/>
    <mergeCell ref="F4:F6"/>
  </mergeCells>
  <hyperlinks>
    <hyperlink ref="A9" r:id="rId1" location="" tooltip="" display="https://trust.shinseibank.com/shinsei-calc/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L1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21.65" customHeight="1" outlineLevelRow="0" outlineLevelCol="0"/>
  <cols>
    <col min="1" max="1" width="28.3516" style="149" customWidth="1"/>
    <col min="2" max="12" width="16.3516" style="149" customWidth="1"/>
    <col min="13" max="16384" width="16.3516" style="149" customWidth="1"/>
  </cols>
  <sheetData>
    <row r="1" ht="30" customHeight="1">
      <c r="A1" t="s" s="150">
        <v>158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ht="38" customHeight="1">
      <c r="A2" t="s" s="151">
        <v>159</v>
      </c>
      <c r="B2" t="s" s="152">
        <v>160</v>
      </c>
      <c r="C2" t="s" s="152">
        <v>161</v>
      </c>
      <c r="D2" t="s" s="152">
        <v>160</v>
      </c>
      <c r="E2" t="s" s="152">
        <v>162</v>
      </c>
      <c r="F2" t="s" s="152">
        <v>160</v>
      </c>
      <c r="G2" t="s" s="152">
        <v>163</v>
      </c>
      <c r="H2" t="s" s="152">
        <v>160</v>
      </c>
      <c r="I2" t="s" s="152">
        <v>164</v>
      </c>
      <c r="J2" t="s" s="152">
        <v>160</v>
      </c>
      <c r="K2" t="s" s="152">
        <v>165</v>
      </c>
      <c r="L2" t="s" s="153">
        <v>160</v>
      </c>
    </row>
    <row r="3" ht="38.75" customHeight="1">
      <c r="A3" t="s" s="154">
        <v>166</v>
      </c>
      <c r="B3" s="155"/>
      <c r="C3" t="s" s="156">
        <v>167</v>
      </c>
      <c r="D3" s="157"/>
      <c r="E3" t="s" s="156">
        <v>168</v>
      </c>
      <c r="F3" s="157"/>
      <c r="G3" t="s" s="156">
        <v>169</v>
      </c>
      <c r="H3" s="157"/>
      <c r="I3" t="s" s="156">
        <v>170</v>
      </c>
      <c r="J3" s="157"/>
      <c r="K3" t="s" s="156">
        <v>171</v>
      </c>
      <c r="L3" s="157"/>
    </row>
    <row r="4" ht="34.2" customHeight="1">
      <c r="A4" s="158"/>
      <c r="B4" s="159"/>
      <c r="C4" s="160"/>
      <c r="D4" s="161"/>
      <c r="E4" t="s" s="162">
        <v>172</v>
      </c>
      <c r="F4" s="161"/>
      <c r="G4" t="s" s="162">
        <v>173</v>
      </c>
      <c r="H4" s="161"/>
      <c r="I4" s="160"/>
      <c r="J4" s="161"/>
      <c r="K4" t="s" s="162">
        <v>174</v>
      </c>
      <c r="L4" s="161"/>
    </row>
    <row r="5" ht="34.2" customHeight="1">
      <c r="A5" s="158"/>
      <c r="B5" s="159"/>
      <c r="C5" s="160"/>
      <c r="D5" s="161"/>
      <c r="E5" t="s" s="162">
        <v>175</v>
      </c>
      <c r="F5" s="161"/>
      <c r="G5" s="160"/>
      <c r="H5" s="161"/>
      <c r="I5" s="160"/>
      <c r="J5" s="161"/>
      <c r="K5" t="s" s="162">
        <v>176</v>
      </c>
      <c r="L5" s="161"/>
    </row>
    <row r="6" ht="22.25" customHeight="1">
      <c r="A6" s="158"/>
      <c r="B6" s="159"/>
      <c r="C6" s="160"/>
      <c r="D6" s="161"/>
      <c r="E6" t="s" s="162">
        <v>177</v>
      </c>
      <c r="F6" s="161"/>
      <c r="G6" s="160"/>
      <c r="H6" s="161"/>
      <c r="I6" s="160"/>
      <c r="J6" s="161"/>
      <c r="K6" t="s" s="162">
        <v>178</v>
      </c>
      <c r="L6" s="161"/>
    </row>
    <row r="7" ht="22.25" customHeight="1">
      <c r="A7" s="158"/>
      <c r="B7" s="159"/>
      <c r="C7" s="160"/>
      <c r="D7" s="161"/>
      <c r="E7" t="s" s="162">
        <v>179</v>
      </c>
      <c r="F7" s="161"/>
      <c r="G7" s="160"/>
      <c r="H7" s="161"/>
      <c r="I7" s="160"/>
      <c r="J7" s="161"/>
      <c r="K7" s="160"/>
      <c r="L7" s="161"/>
    </row>
    <row r="8" ht="34.2" customHeight="1">
      <c r="A8" s="158"/>
      <c r="B8" s="159"/>
      <c r="C8" s="160"/>
      <c r="D8" s="161"/>
      <c r="E8" t="s" s="162">
        <v>180</v>
      </c>
      <c r="F8" s="161"/>
      <c r="G8" s="160"/>
      <c r="H8" s="161"/>
      <c r="I8" s="160"/>
      <c r="J8" s="161"/>
      <c r="K8" s="160"/>
      <c r="L8" s="161"/>
    </row>
    <row r="9" ht="22.25" customHeight="1">
      <c r="A9" s="158"/>
      <c r="B9" s="159"/>
      <c r="C9" s="160"/>
      <c r="D9" s="161"/>
      <c r="E9" t="s" s="162">
        <v>181</v>
      </c>
      <c r="F9" s="161"/>
      <c r="G9" s="160"/>
      <c r="H9" s="161"/>
      <c r="I9" s="160"/>
      <c r="J9" s="161"/>
      <c r="K9" s="160"/>
      <c r="L9" s="161"/>
    </row>
    <row r="10" ht="22.25" customHeight="1">
      <c r="A10" s="158"/>
      <c r="B10" s="159"/>
      <c r="C10" s="160"/>
      <c r="D10" s="161"/>
      <c r="E10" t="s" s="162">
        <v>182</v>
      </c>
      <c r="F10" s="161"/>
      <c r="G10" s="160"/>
      <c r="H10" s="161"/>
      <c r="I10" s="160"/>
      <c r="J10" s="161"/>
      <c r="K10" s="160"/>
      <c r="L10" s="161"/>
    </row>
    <row r="11" ht="22.25" customHeight="1">
      <c r="A11" s="158"/>
      <c r="B11" s="159"/>
      <c r="C11" s="160"/>
      <c r="D11" s="161"/>
      <c r="E11" s="160"/>
      <c r="F11" s="161"/>
      <c r="G11" s="160"/>
      <c r="H11" s="161"/>
      <c r="I11" s="160"/>
      <c r="J11" s="161"/>
      <c r="K11" s="160"/>
      <c r="L11" s="161"/>
    </row>
    <row r="12" ht="22.25" customHeight="1">
      <c r="A12" s="158"/>
      <c r="B12" s="159"/>
      <c r="C12" s="160"/>
      <c r="D12" s="161"/>
      <c r="E12" s="160"/>
      <c r="F12" s="161"/>
      <c r="G12" s="160"/>
      <c r="H12" s="161"/>
      <c r="I12" s="160"/>
      <c r="J12" s="161"/>
      <c r="K12" s="160"/>
      <c r="L12" s="161"/>
    </row>
    <row r="13" ht="22.25" customHeight="1">
      <c r="A13" s="158"/>
      <c r="B13" s="159"/>
      <c r="C13" s="160"/>
      <c r="D13" s="161"/>
      <c r="E13" s="160"/>
      <c r="F13" s="161"/>
      <c r="G13" s="160"/>
      <c r="H13" s="161"/>
      <c r="I13" s="160"/>
      <c r="J13" s="161"/>
      <c r="K13" s="160"/>
      <c r="L13" s="161"/>
    </row>
    <row r="14" ht="22.25" customHeight="1">
      <c r="A14" s="158"/>
      <c r="B14" s="159"/>
      <c r="C14" s="160"/>
      <c r="D14" s="161"/>
      <c r="E14" s="160"/>
      <c r="F14" s="161"/>
      <c r="G14" s="160"/>
      <c r="H14" s="161"/>
      <c r="I14" s="160"/>
      <c r="J14" s="161"/>
      <c r="K14" s="160"/>
      <c r="L14" s="161"/>
    </row>
    <row r="15" ht="22.25" customHeight="1">
      <c r="A15" t="s" s="163">
        <v>183</v>
      </c>
      <c r="B15" s="159">
        <f>SUM(B3:B14)</f>
        <v>0</v>
      </c>
      <c r="C15" s="164"/>
      <c r="D15" s="161">
        <f>SUM(D3:D14)</f>
        <v>0</v>
      </c>
      <c r="E15" s="164"/>
      <c r="F15" s="161">
        <f>SUM(F3:F14)</f>
        <v>0</v>
      </c>
      <c r="G15" s="164"/>
      <c r="H15" s="161">
        <f>SUM(H3:H14)</f>
        <v>0</v>
      </c>
      <c r="I15" s="164"/>
      <c r="J15" s="161">
        <f>SUM(J3:J14)</f>
        <v>0</v>
      </c>
      <c r="K15" s="164"/>
      <c r="L15" s="161">
        <f>SUM(L3:L14)</f>
        <v>0</v>
      </c>
    </row>
    <row r="16" ht="22.25" customHeight="1">
      <c r="A16" t="s" s="163">
        <v>184</v>
      </c>
      <c r="B16" s="159">
        <f>B15*365</f>
        <v>0</v>
      </c>
      <c r="C16" s="160"/>
      <c r="D16" s="161">
        <f>D15*52</f>
        <v>0</v>
      </c>
      <c r="E16" s="160"/>
      <c r="F16" s="161">
        <f>F15*12</f>
        <v>0</v>
      </c>
      <c r="G16" s="160"/>
      <c r="H16" s="161">
        <f>H15*4</f>
        <v>0</v>
      </c>
      <c r="I16" s="160"/>
      <c r="J16" s="161">
        <f>J15*2</f>
        <v>0</v>
      </c>
      <c r="K16" s="160"/>
      <c r="L16" s="161"/>
    </row>
    <row r="17" ht="22.25" customHeight="1">
      <c r="A17" s="158"/>
      <c r="B17" s="159"/>
      <c r="C17" s="160"/>
      <c r="D17" s="161"/>
      <c r="E17" s="160"/>
      <c r="F17" s="161"/>
      <c r="G17" s="160"/>
      <c r="H17" s="161"/>
      <c r="I17" s="160"/>
      <c r="J17" s="161"/>
      <c r="K17" s="160"/>
      <c r="L17" s="161"/>
    </row>
    <row r="18" ht="22.25" customHeight="1">
      <c r="A18" t="s" s="163">
        <v>185</v>
      </c>
      <c r="B18" s="159">
        <f>B16+D16+F16+H16+J16+L15</f>
        <v>0</v>
      </c>
      <c r="C18" s="160"/>
      <c r="D18" s="161"/>
      <c r="E18" s="160"/>
      <c r="F18" s="161"/>
      <c r="G18" s="160"/>
      <c r="H18" s="161"/>
      <c r="I18" s="160"/>
      <c r="J18" s="161"/>
      <c r="K18" s="160"/>
      <c r="L18" s="161"/>
    </row>
    <row r="19" ht="22.25" customHeight="1">
      <c r="A19" t="s" s="163">
        <v>186</v>
      </c>
      <c r="B19" s="159">
        <f>B18*1.7</f>
        <v>0</v>
      </c>
      <c r="C19" s="160"/>
      <c r="D19" s="161"/>
      <c r="E19" s="160"/>
      <c r="F19" s="161"/>
      <c r="G19" s="160"/>
      <c r="H19" s="161"/>
      <c r="I19" s="160"/>
      <c r="J19" s="161"/>
      <c r="K19" s="160"/>
      <c r="L19" s="161"/>
    </row>
  </sheetData>
  <mergeCells count="1">
    <mergeCell ref="A1:L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L1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21.65" customHeight="1" outlineLevelRow="0" outlineLevelCol="0"/>
  <cols>
    <col min="1" max="1" width="28.3516" style="165" customWidth="1"/>
    <col min="2" max="12" width="16.3516" style="165" customWidth="1"/>
    <col min="13" max="16384" width="16.3516" style="165" customWidth="1"/>
  </cols>
  <sheetData>
    <row r="1" ht="30" customHeight="1">
      <c r="A1" t="s" s="150">
        <v>158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ht="38" customHeight="1">
      <c r="A2" t="s" s="151">
        <v>159</v>
      </c>
      <c r="B2" t="s" s="152">
        <v>160</v>
      </c>
      <c r="C2" t="s" s="152">
        <v>161</v>
      </c>
      <c r="D2" t="s" s="152">
        <v>160</v>
      </c>
      <c r="E2" t="s" s="152">
        <v>162</v>
      </c>
      <c r="F2" t="s" s="152">
        <v>160</v>
      </c>
      <c r="G2" t="s" s="152">
        <v>163</v>
      </c>
      <c r="H2" t="s" s="152">
        <v>160</v>
      </c>
      <c r="I2" t="s" s="152">
        <v>164</v>
      </c>
      <c r="J2" t="s" s="152">
        <v>160</v>
      </c>
      <c r="K2" t="s" s="152">
        <v>165</v>
      </c>
      <c r="L2" t="s" s="153">
        <v>160</v>
      </c>
    </row>
    <row r="3" ht="38.75" customHeight="1">
      <c r="A3" t="s" s="154">
        <v>166</v>
      </c>
      <c r="B3" s="155">
        <v>5000</v>
      </c>
      <c r="C3" t="s" s="156">
        <v>167</v>
      </c>
      <c r="D3" s="157">
        <v>20000</v>
      </c>
      <c r="E3" t="s" s="156">
        <v>168</v>
      </c>
      <c r="F3" s="157">
        <v>200000</v>
      </c>
      <c r="G3" t="s" s="156">
        <v>169</v>
      </c>
      <c r="H3" s="157">
        <v>30000</v>
      </c>
      <c r="I3" t="s" s="156">
        <v>170</v>
      </c>
      <c r="J3" s="157">
        <v>400000</v>
      </c>
      <c r="K3" t="s" s="156">
        <v>171</v>
      </c>
      <c r="L3" s="157">
        <v>50000</v>
      </c>
    </row>
    <row r="4" ht="34.2" customHeight="1">
      <c r="A4" s="158"/>
      <c r="B4" s="159"/>
      <c r="C4" s="160"/>
      <c r="D4" s="161"/>
      <c r="E4" t="s" s="162">
        <v>172</v>
      </c>
      <c r="F4" s="161">
        <v>30000</v>
      </c>
      <c r="G4" t="s" s="162">
        <v>173</v>
      </c>
      <c r="H4" s="161">
        <v>100000</v>
      </c>
      <c r="I4" s="160"/>
      <c r="J4" s="161"/>
      <c r="K4" t="s" s="162">
        <v>174</v>
      </c>
      <c r="L4" s="161">
        <v>100000</v>
      </c>
    </row>
    <row r="5" ht="34.2" customHeight="1">
      <c r="A5" s="158"/>
      <c r="B5" s="159"/>
      <c r="C5" s="160"/>
      <c r="D5" s="161"/>
      <c r="E5" t="s" s="162">
        <v>175</v>
      </c>
      <c r="F5" s="161">
        <v>40000</v>
      </c>
      <c r="G5" s="160"/>
      <c r="H5" s="161"/>
      <c r="I5" s="160"/>
      <c r="J5" s="161"/>
      <c r="K5" t="s" s="162">
        <v>176</v>
      </c>
      <c r="L5" s="161">
        <v>500000</v>
      </c>
    </row>
    <row r="6" ht="22.25" customHeight="1">
      <c r="A6" s="158"/>
      <c r="B6" s="159"/>
      <c r="C6" s="160"/>
      <c r="D6" s="161"/>
      <c r="E6" t="s" s="162">
        <v>177</v>
      </c>
      <c r="F6" s="161">
        <v>20000</v>
      </c>
      <c r="G6" s="160"/>
      <c r="H6" s="161"/>
      <c r="I6" s="160"/>
      <c r="J6" s="161"/>
      <c r="K6" t="s" s="162">
        <v>178</v>
      </c>
      <c r="L6" s="161">
        <v>1000000</v>
      </c>
    </row>
    <row r="7" ht="22.25" customHeight="1">
      <c r="A7" s="158"/>
      <c r="B7" s="159"/>
      <c r="C7" s="160"/>
      <c r="D7" s="161"/>
      <c r="E7" t="s" s="162">
        <v>179</v>
      </c>
      <c r="F7" s="161">
        <v>10000</v>
      </c>
      <c r="G7" s="160"/>
      <c r="H7" s="161"/>
      <c r="I7" s="160"/>
      <c r="J7" s="161"/>
      <c r="K7" s="160"/>
      <c r="L7" s="161"/>
    </row>
    <row r="8" ht="34.2" customHeight="1">
      <c r="A8" s="158"/>
      <c r="B8" s="159"/>
      <c r="C8" s="160"/>
      <c r="D8" s="161"/>
      <c r="E8" t="s" s="162">
        <v>180</v>
      </c>
      <c r="F8" s="161">
        <v>10000</v>
      </c>
      <c r="G8" s="160"/>
      <c r="H8" s="161"/>
      <c r="I8" s="160"/>
      <c r="J8" s="161"/>
      <c r="K8" s="160"/>
      <c r="L8" s="161"/>
    </row>
    <row r="9" ht="22.25" customHeight="1">
      <c r="A9" s="158"/>
      <c r="B9" s="159"/>
      <c r="C9" s="160"/>
      <c r="D9" s="161"/>
      <c r="E9" t="s" s="162">
        <v>181</v>
      </c>
      <c r="F9" s="161">
        <v>10000</v>
      </c>
      <c r="G9" s="160"/>
      <c r="H9" s="161"/>
      <c r="I9" s="160"/>
      <c r="J9" s="161"/>
      <c r="K9" s="160"/>
      <c r="L9" s="161"/>
    </row>
    <row r="10" ht="22.25" customHeight="1">
      <c r="A10" s="158"/>
      <c r="B10" s="159"/>
      <c r="C10" s="160"/>
      <c r="D10" s="161"/>
      <c r="E10" t="s" s="162">
        <v>182</v>
      </c>
      <c r="F10" s="161">
        <v>20000</v>
      </c>
      <c r="G10" s="160"/>
      <c r="H10" s="161"/>
      <c r="I10" s="160"/>
      <c r="J10" s="161"/>
      <c r="K10" s="160"/>
      <c r="L10" s="161"/>
    </row>
    <row r="11" ht="22.25" customHeight="1">
      <c r="A11" s="158"/>
      <c r="B11" s="159"/>
      <c r="C11" s="160"/>
      <c r="D11" s="161"/>
      <c r="E11" s="160"/>
      <c r="F11" s="161"/>
      <c r="G11" s="160"/>
      <c r="H11" s="161"/>
      <c r="I11" s="160"/>
      <c r="J11" s="161"/>
      <c r="K11" s="160"/>
      <c r="L11" s="161"/>
    </row>
    <row r="12" ht="22.25" customHeight="1">
      <c r="A12" s="158"/>
      <c r="B12" s="159"/>
      <c r="C12" s="160"/>
      <c r="D12" s="161"/>
      <c r="E12" s="160"/>
      <c r="F12" s="161"/>
      <c r="G12" s="160"/>
      <c r="H12" s="161"/>
      <c r="I12" s="160"/>
      <c r="J12" s="161"/>
      <c r="K12" s="160"/>
      <c r="L12" s="161"/>
    </row>
    <row r="13" ht="22.25" customHeight="1">
      <c r="A13" s="158"/>
      <c r="B13" s="159"/>
      <c r="C13" s="160"/>
      <c r="D13" s="161"/>
      <c r="E13" s="160"/>
      <c r="F13" s="161"/>
      <c r="G13" s="160"/>
      <c r="H13" s="161"/>
      <c r="I13" s="160"/>
      <c r="J13" s="161"/>
      <c r="K13" s="160"/>
      <c r="L13" s="161"/>
    </row>
    <row r="14" ht="22.25" customHeight="1">
      <c r="A14" s="158"/>
      <c r="B14" s="159"/>
      <c r="C14" s="160"/>
      <c r="D14" s="161"/>
      <c r="E14" s="160"/>
      <c r="F14" s="161"/>
      <c r="G14" s="160"/>
      <c r="H14" s="161"/>
      <c r="I14" s="160"/>
      <c r="J14" s="161"/>
      <c r="K14" s="160"/>
      <c r="L14" s="161"/>
    </row>
    <row r="15" ht="22.25" customHeight="1">
      <c r="A15" t="s" s="163">
        <v>183</v>
      </c>
      <c r="B15" s="159">
        <f>SUM(B3:B14)</f>
        <v>5000</v>
      </c>
      <c r="C15" s="164"/>
      <c r="D15" s="161">
        <f>SUM(D3:D14)</f>
        <v>20000</v>
      </c>
      <c r="E15" s="164"/>
      <c r="F15" s="161">
        <f>SUM(F3:F14)</f>
        <v>340000</v>
      </c>
      <c r="G15" s="164"/>
      <c r="H15" s="161">
        <f>SUM(H3:H14)</f>
        <v>130000</v>
      </c>
      <c r="I15" s="164"/>
      <c r="J15" s="161">
        <f>SUM(J3:J14)</f>
        <v>400000</v>
      </c>
      <c r="K15" s="164"/>
      <c r="L15" s="161">
        <f>SUM(L3:L14)</f>
        <v>1650000</v>
      </c>
    </row>
    <row r="16" ht="22.25" customHeight="1">
      <c r="A16" t="s" s="163">
        <v>184</v>
      </c>
      <c r="B16" s="159">
        <f>B15*365</f>
        <v>1825000</v>
      </c>
      <c r="C16" s="160"/>
      <c r="D16" s="161">
        <f>D15*52</f>
        <v>1040000</v>
      </c>
      <c r="E16" s="160"/>
      <c r="F16" s="161">
        <f>F15*12</f>
        <v>4080000</v>
      </c>
      <c r="G16" s="160"/>
      <c r="H16" s="161">
        <f>H15*4</f>
        <v>520000</v>
      </c>
      <c r="I16" s="160"/>
      <c r="J16" s="161">
        <f>J15*2</f>
        <v>800000</v>
      </c>
      <c r="K16" s="160"/>
      <c r="L16" s="161"/>
    </row>
    <row r="17" ht="22.25" customHeight="1">
      <c r="A17" s="158"/>
      <c r="B17" s="159"/>
      <c r="C17" s="160"/>
      <c r="D17" s="161"/>
      <c r="E17" s="160"/>
      <c r="F17" s="161"/>
      <c r="G17" s="160"/>
      <c r="H17" s="161"/>
      <c r="I17" s="160"/>
      <c r="J17" s="161"/>
      <c r="K17" s="160"/>
      <c r="L17" s="161"/>
    </row>
    <row r="18" ht="22.25" customHeight="1">
      <c r="A18" t="s" s="163">
        <v>185</v>
      </c>
      <c r="B18" s="159">
        <f>B16+D16+F16+H16+J16+L15</f>
        <v>9915000</v>
      </c>
      <c r="C18" s="160"/>
      <c r="D18" s="161"/>
      <c r="E18" s="160"/>
      <c r="F18" s="161"/>
      <c r="G18" s="160"/>
      <c r="H18" s="161"/>
      <c r="I18" s="160"/>
      <c r="J18" s="161"/>
      <c r="K18" s="160"/>
      <c r="L18" s="161"/>
    </row>
    <row r="19" ht="22.25" customHeight="1">
      <c r="A19" t="s" s="163">
        <v>186</v>
      </c>
      <c r="B19" s="159">
        <f>B18*1.7</f>
        <v>16855500</v>
      </c>
      <c r="C19" s="160"/>
      <c r="D19" s="161"/>
      <c r="E19" s="160"/>
      <c r="F19" s="161"/>
      <c r="G19" s="160"/>
      <c r="H19" s="161"/>
      <c r="I19" s="160"/>
      <c r="J19" s="161"/>
      <c r="K19" s="160"/>
      <c r="L19" s="161"/>
    </row>
  </sheetData>
  <mergeCells count="1">
    <mergeCell ref="A1:L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&amp;C&amp;"Avenir Next Regular,Regular"&amp;10&amp;K000000&amp;P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